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D:\Documentos\Diversos\ATRIBUIÇÕES DIVPAQ - NOVO REGIMENTO 2025\48051.006872-2025-79 - Limpeza PB, PE e SP\PERNAMBUCO\Planilhas de Custos\"/>
    </mc:Choice>
  </mc:AlternateContent>
  <xr:revisionPtr revIDLastSave="0" documentId="13_ncr:1_{DE50FA6C-87F7-4477-B7E6-4F8B7C4FABCF}" xr6:coauthVersionLast="47" xr6:coauthVersionMax="47" xr10:uidLastSave="{00000000-0000-0000-0000-000000000000}"/>
  <bookViews>
    <workbookView xWindow="28680" yWindow="-120" windowWidth="29040" windowHeight="15720" tabRatio="924" firstSheet="1" activeTab="5" xr2:uid="{00000000-000D-0000-FFFF-FFFF00000000}"/>
  </bookViews>
  <sheets>
    <sheet name="Mód2.2" sheetId="9" state="hidden" r:id="rId1"/>
    <sheet name="Resumo" sheetId="18" r:id="rId2"/>
    <sheet name="Limpeza - Item 1" sheetId="20" r:id="rId3"/>
    <sheet name="Controle de pragas - Item 2" sheetId="4" r:id="rId4"/>
    <sheet name="Remanejamento- Item 3" sheetId="19" r:id="rId5"/>
    <sheet name="Jardineiro-Podador- Item 4" sheetId="21" r:id="rId6"/>
    <sheet name="Mód2.3 " sheetId="12" r:id="rId7"/>
    <sheet name="Uniform&amp;EPIs " sheetId="11" r:id="rId8"/>
    <sheet name="Materiais" sheetId="14" r:id="rId9"/>
    <sheet name="Equipamentos" sheetId="15" r:id="rId10"/>
    <sheet name="Mód3" sheetId="8" state="hidden" r:id="rId11"/>
    <sheet name="Mód6" sheetId="6" state="hidden" r:id="rId12"/>
    <sheet name="Mód4" sheetId="10" state="hidden" r:id="rId13"/>
    <sheet name="FatorK" sheetId="7" r:id="rId14"/>
    <sheet name="MemóriaCálculo" sheetId="16"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4" l="1"/>
  <c r="G192" i="21" l="1"/>
  <c r="G201" i="21" s="1"/>
  <c r="I201" i="21" s="1"/>
  <c r="I202" i="21" s="1"/>
  <c r="H175" i="21"/>
  <c r="H174" i="21"/>
  <c r="B171" i="21"/>
  <c r="B169" i="21"/>
  <c r="B168" i="21"/>
  <c r="B167" i="21"/>
  <c r="B166" i="21"/>
  <c r="B165" i="21"/>
  <c r="H158" i="21"/>
  <c r="I132" i="21"/>
  <c r="I137" i="21" s="1"/>
  <c r="H132" i="21"/>
  <c r="H107" i="21"/>
  <c r="I88" i="21"/>
  <c r="H75" i="21"/>
  <c r="H110" i="21" s="1"/>
  <c r="H52" i="21"/>
  <c r="H54" i="21" s="1"/>
  <c r="I39" i="21"/>
  <c r="I41" i="21" s="1"/>
  <c r="I28" i="21"/>
  <c r="I7" i="18"/>
  <c r="I40" i="21" l="1"/>
  <c r="I45" i="21" s="1"/>
  <c r="I125" i="21" s="1"/>
  <c r="I68" i="21"/>
  <c r="I53" i="21"/>
  <c r="I67" i="21"/>
  <c r="I52" i="21"/>
  <c r="I122" i="21"/>
  <c r="I106" i="21"/>
  <c r="I71" i="21"/>
  <c r="I124" i="21"/>
  <c r="I109" i="21"/>
  <c r="I110" i="21" s="1"/>
  <c r="I73" i="21"/>
  <c r="I165" i="21"/>
  <c r="I121" i="21"/>
  <c r="I55" i="21"/>
  <c r="I123" i="21"/>
  <c r="I108" i="21"/>
  <c r="I74" i="21"/>
  <c r="I72" i="21"/>
  <c r="I111" i="21"/>
  <c r="I70" i="21"/>
  <c r="I69" i="21"/>
  <c r="H55" i="21"/>
  <c r="H56" i="21"/>
  <c r="I192" i="21"/>
  <c r="I193" i="21" s="1"/>
  <c r="H127" i="21"/>
  <c r="I54" i="21" l="1"/>
  <c r="I107" i="21"/>
  <c r="I112" i="21"/>
  <c r="I167" i="21" s="1"/>
  <c r="I75" i="21"/>
  <c r="I100" i="21" s="1"/>
  <c r="I56" i="21"/>
  <c r="I99" i="21" s="1"/>
  <c r="I126" i="21"/>
  <c r="I127" i="21" l="1"/>
  <c r="I128" i="21" s="1"/>
  <c r="I136" i="21" s="1"/>
  <c r="I138" i="21" s="1"/>
  <c r="I168" i="21" l="1"/>
  <c r="K28" i="14" l="1"/>
  <c r="K48" i="14"/>
  <c r="K50" i="14" s="1"/>
  <c r="K20" i="11"/>
  <c r="K18" i="15"/>
  <c r="E185" i="20" l="1"/>
  <c r="K29" i="15"/>
  <c r="K54" i="15" l="1"/>
  <c r="L54" i="15" s="1"/>
  <c r="K57" i="15" l="1"/>
  <c r="K59" i="15" s="1"/>
  <c r="I5" i="18" l="1"/>
  <c r="F185" i="20"/>
  <c r="H175" i="20"/>
  <c r="B171" i="20"/>
  <c r="B169" i="20"/>
  <c r="B168" i="20"/>
  <c r="B167" i="20"/>
  <c r="B166" i="20"/>
  <c r="B165" i="20"/>
  <c r="H158" i="20"/>
  <c r="I132" i="20"/>
  <c r="I137" i="20" s="1"/>
  <c r="H132" i="20"/>
  <c r="H107" i="20"/>
  <c r="I88" i="20"/>
  <c r="H75" i="20"/>
  <c r="H52" i="20"/>
  <c r="H54" i="20" s="1"/>
  <c r="I39" i="20"/>
  <c r="I28" i="20"/>
  <c r="H175" i="19"/>
  <c r="H174" i="19"/>
  <c r="B171" i="19"/>
  <c r="B169" i="19"/>
  <c r="B168" i="19"/>
  <c r="B167" i="19"/>
  <c r="B166" i="19"/>
  <c r="B165" i="19"/>
  <c r="H158" i="19"/>
  <c r="I132" i="19"/>
  <c r="I137" i="19" s="1"/>
  <c r="H132" i="19"/>
  <c r="H107" i="19"/>
  <c r="I88" i="19"/>
  <c r="H75" i="19"/>
  <c r="H127" i="19" s="1"/>
  <c r="H52" i="19"/>
  <c r="H54" i="19" s="1"/>
  <c r="I39" i="19"/>
  <c r="I40" i="19" s="1"/>
  <c r="I28" i="19"/>
  <c r="E51" i="12"/>
  <c r="E52" i="12" s="1"/>
  <c r="E59" i="12"/>
  <c r="E60" i="12"/>
  <c r="E42" i="12"/>
  <c r="E9" i="12"/>
  <c r="I87" i="20" l="1"/>
  <c r="I87" i="21"/>
  <c r="I87" i="19"/>
  <c r="I41" i="20"/>
  <c r="I40" i="20"/>
  <c r="I45" i="20" s="1"/>
  <c r="H55" i="20"/>
  <c r="H56" i="20" s="1"/>
  <c r="H127" i="20"/>
  <c r="H110" i="20"/>
  <c r="I41" i="19"/>
  <c r="I45" i="19" s="1"/>
  <c r="H110" i="19"/>
  <c r="H55" i="19"/>
  <c r="H56" i="19"/>
  <c r="I165" i="20" l="1"/>
  <c r="I125" i="20"/>
  <c r="I124" i="20"/>
  <c r="I123" i="20"/>
  <c r="I122" i="20"/>
  <c r="I121" i="20"/>
  <c r="I111" i="20"/>
  <c r="I109" i="20"/>
  <c r="I110" i="20" s="1"/>
  <c r="I108" i="20"/>
  <c r="I106" i="20"/>
  <c r="I74" i="20"/>
  <c r="I73" i="20"/>
  <c r="I72" i="20"/>
  <c r="I71" i="20"/>
  <c r="I70" i="20"/>
  <c r="I69" i="20"/>
  <c r="I68" i="20"/>
  <c r="I67" i="20"/>
  <c r="I55" i="20"/>
  <c r="I53" i="20"/>
  <c r="I52" i="20"/>
  <c r="I54" i="20" s="1"/>
  <c r="I56" i="20" s="1"/>
  <c r="I99" i="20" s="1"/>
  <c r="I111" i="19"/>
  <c r="I124" i="19"/>
  <c r="I122" i="19"/>
  <c r="I73" i="19"/>
  <c r="I67" i="19"/>
  <c r="I52" i="19"/>
  <c r="I165" i="19"/>
  <c r="I71" i="19"/>
  <c r="I55" i="19"/>
  <c r="I53" i="19"/>
  <c r="I70" i="19"/>
  <c r="I109" i="19"/>
  <c r="I110" i="19" s="1"/>
  <c r="I121" i="19"/>
  <c r="I72" i="19"/>
  <c r="I123" i="19"/>
  <c r="I125" i="19"/>
  <c r="I68" i="19"/>
  <c r="I106" i="19"/>
  <c r="I108" i="19"/>
  <c r="I69" i="19"/>
  <c r="I74" i="19"/>
  <c r="I107" i="19"/>
  <c r="I112" i="19" l="1"/>
  <c r="I167" i="19" s="1"/>
  <c r="I75" i="19"/>
  <c r="I100" i="19" s="1"/>
  <c r="I54" i="19"/>
  <c r="I56" i="19" s="1"/>
  <c r="I99" i="19" s="1"/>
  <c r="I126" i="19"/>
  <c r="I75" i="20"/>
  <c r="I100" i="20" s="1"/>
  <c r="I126" i="20"/>
  <c r="I107" i="20"/>
  <c r="I112" i="20" s="1"/>
  <c r="I127" i="20"/>
  <c r="I128" i="20" s="1"/>
  <c r="I136" i="20" s="1"/>
  <c r="I138" i="20" s="1"/>
  <c r="I168" i="20" s="1"/>
  <c r="I127" i="19"/>
  <c r="I128" i="19" s="1"/>
  <c r="I136" i="19" s="1"/>
  <c r="I138" i="19" s="1"/>
  <c r="I6" i="18"/>
  <c r="I3" i="18"/>
  <c r="I167" i="20" l="1"/>
  <c r="I168" i="19"/>
  <c r="I75" i="16" l="1"/>
  <c r="I74" i="16"/>
  <c r="I73" i="16"/>
  <c r="I72" i="16"/>
  <c r="I71" i="16"/>
  <c r="I21" i="16"/>
  <c r="I23" i="16" s="1"/>
  <c r="I25" i="16" s="1"/>
  <c r="G192" i="19" l="1"/>
  <c r="K30" i="14"/>
  <c r="K22" i="11"/>
  <c r="K25" i="11" s="1"/>
  <c r="I142" i="21" s="1"/>
  <c r="I146" i="21" s="1"/>
  <c r="I169" i="21" s="1"/>
  <c r="I76" i="16"/>
  <c r="I77" i="16" s="1"/>
  <c r="I78" i="16" s="1"/>
  <c r="K20" i="15"/>
  <c r="K32" i="15" l="1"/>
  <c r="I144" i="20" s="1"/>
  <c r="I142" i="20"/>
  <c r="I142" i="19"/>
  <c r="I146" i="19" s="1"/>
  <c r="I169" i="19" s="1"/>
  <c r="G201" i="19"/>
  <c r="I201" i="19" s="1"/>
  <c r="I202" i="19" s="1"/>
  <c r="I192" i="19"/>
  <c r="I193" i="19" s="1"/>
  <c r="K54" i="14"/>
  <c r="K53" i="14"/>
  <c r="I19" i="10"/>
  <c r="I25" i="10"/>
  <c r="I23" i="10"/>
  <c r="I21" i="10"/>
  <c r="I17" i="10"/>
  <c r="K55" i="14" l="1"/>
  <c r="I143" i="20" s="1"/>
  <c r="I146" i="20" s="1"/>
  <c r="I169" i="20" s="1"/>
  <c r="J27" i="10"/>
  <c r="P31" i="10"/>
  <c r="H1" i="6" l="1"/>
  <c r="E13" i="8"/>
  <c r="E12" i="8"/>
  <c r="E21" i="12"/>
  <c r="P39" i="8" l="1"/>
  <c r="C26" i="8"/>
  <c r="G26" i="8"/>
  <c r="G39" i="8"/>
  <c r="E23" i="12"/>
  <c r="E25" i="12" s="1"/>
  <c r="I85" i="21" s="1"/>
  <c r="I85" i="19" l="1"/>
  <c r="I85" i="20"/>
  <c r="J91" i="8"/>
  <c r="G25" i="8"/>
  <c r="G51" i="8"/>
  <c r="C51" i="8"/>
  <c r="C25" i="8"/>
  <c r="B89" i="8"/>
  <c r="G76" i="8"/>
  <c r="B88" i="8"/>
  <c r="B87" i="8"/>
  <c r="B86" i="8"/>
  <c r="B85" i="8"/>
  <c r="P65" i="8"/>
  <c r="C17" i="9"/>
  <c r="C16" i="9"/>
  <c r="G52" i="8" l="1"/>
  <c r="G65" i="8" l="1"/>
  <c r="C52" i="8"/>
  <c r="G63" i="8" l="1"/>
  <c r="G37" i="8"/>
  <c r="H9" i="9"/>
  <c r="C9" i="9"/>
  <c r="F19" i="9" l="1"/>
  <c r="E10" i="12"/>
  <c r="E12" i="12" s="1"/>
  <c r="I84" i="21" l="1"/>
  <c r="I84" i="20"/>
  <c r="I84" i="19"/>
  <c r="E33" i="12" l="1"/>
  <c r="D7" i="10"/>
  <c r="J52" i="8"/>
  <c r="G47" i="8"/>
  <c r="G59" i="8"/>
  <c r="C20" i="8"/>
  <c r="C5" i="9"/>
  <c r="C47" i="8"/>
  <c r="D46" i="10"/>
  <c r="G33" i="8"/>
  <c r="H5" i="9"/>
  <c r="G20" i="8"/>
  <c r="I86" i="21" l="1"/>
  <c r="I90" i="21" s="1"/>
  <c r="I101" i="21" s="1"/>
  <c r="I102" i="21" s="1"/>
  <c r="I166" i="21" s="1"/>
  <c r="I170" i="21" s="1"/>
  <c r="I152" i="21" s="1"/>
  <c r="I86" i="20"/>
  <c r="I90" i="20" s="1"/>
  <c r="I101" i="20" s="1"/>
  <c r="I102" i="20" s="1"/>
  <c r="I86" i="19"/>
  <c r="I90" i="19" s="1"/>
  <c r="I101" i="19" s="1"/>
  <c r="I102" i="19" s="1"/>
  <c r="I166" i="19" s="1"/>
  <c r="I170" i="19" s="1"/>
  <c r="I152" i="19" s="1"/>
  <c r="I153" i="19" s="1"/>
  <c r="I172" i="19" s="1"/>
  <c r="I87" i="8"/>
  <c r="I91" i="8" s="1"/>
  <c r="I153" i="21" l="1"/>
  <c r="I172" i="21"/>
  <c r="I157" i="21" s="1"/>
  <c r="I157" i="19"/>
  <c r="I156" i="19"/>
  <c r="I155" i="19"/>
  <c r="I174" i="19"/>
  <c r="I166" i="20"/>
  <c r="I170" i="20" s="1"/>
  <c r="I152" i="20" s="1"/>
  <c r="I153" i="20" s="1"/>
  <c r="C6" i="9"/>
  <c r="C7" i="9" s="1"/>
  <c r="C11" i="9" s="1"/>
  <c r="G22" i="8" s="1"/>
  <c r="G74" i="8"/>
  <c r="G78" i="8" s="1"/>
  <c r="H89" i="8" s="1"/>
  <c r="G34" i="8"/>
  <c r="G35" i="8" s="1"/>
  <c r="G41" i="8" s="1"/>
  <c r="G60" i="8"/>
  <c r="G61" i="8" s="1"/>
  <c r="G67" i="8" s="1"/>
  <c r="H6" i="9"/>
  <c r="H7" i="9" s="1"/>
  <c r="H11" i="9" s="1"/>
  <c r="P33" i="8" s="1"/>
  <c r="P35" i="8" s="1"/>
  <c r="P41" i="8" s="1"/>
  <c r="I174" i="21" l="1"/>
  <c r="I155" i="21"/>
  <c r="I156" i="21"/>
  <c r="I158" i="21"/>
  <c r="I171" i="21" s="1"/>
  <c r="G219" i="21"/>
  <c r="I219" i="21" s="1"/>
  <c r="I220" i="21" s="1"/>
  <c r="A175" i="21"/>
  <c r="G183" i="21" s="1"/>
  <c r="I183" i="21" s="1"/>
  <c r="I184" i="21" s="1"/>
  <c r="I158" i="19"/>
  <c r="I171" i="19" s="1"/>
  <c r="I172" i="20"/>
  <c r="I174" i="20" s="1"/>
  <c r="A175" i="20" s="1"/>
  <c r="G219" i="19"/>
  <c r="I219" i="19" s="1"/>
  <c r="A175" i="19"/>
  <c r="G183" i="19" s="1"/>
  <c r="I183" i="19" s="1"/>
  <c r="I184" i="19" s="1"/>
  <c r="C22" i="8"/>
  <c r="H86" i="8"/>
  <c r="P59" i="8"/>
  <c r="P61" i="8" s="1"/>
  <c r="P67" i="8" s="1"/>
  <c r="H88" i="8"/>
  <c r="K88" i="8"/>
  <c r="K86" i="8"/>
  <c r="F16" i="9"/>
  <c r="F17" i="9"/>
  <c r="I155" i="20" l="1"/>
  <c r="I156" i="20"/>
  <c r="I157" i="20"/>
  <c r="I220" i="19"/>
  <c r="G193" i="20"/>
  <c r="I193" i="20" s="1"/>
  <c r="I194" i="20" s="1"/>
  <c r="G185" i="20"/>
  <c r="F21" i="9"/>
  <c r="G48" i="8"/>
  <c r="G49" i="8" s="1"/>
  <c r="G54" i="8" s="1"/>
  <c r="K87" i="8" s="1"/>
  <c r="D8" i="10"/>
  <c r="G21" i="8"/>
  <c r="G23" i="8" s="1"/>
  <c r="G28" i="8" s="1"/>
  <c r="K85" i="8" s="1"/>
  <c r="C21" i="8"/>
  <c r="C23" i="8" s="1"/>
  <c r="C28" i="8" s="1"/>
  <c r="C48" i="8"/>
  <c r="C49" i="8" s="1"/>
  <c r="C54" i="8" s="1"/>
  <c r="H87" i="8" s="1"/>
  <c r="D47" i="10"/>
  <c r="I158" i="20" l="1"/>
  <c r="I171" i="20" s="1"/>
  <c r="G202" i="20"/>
  <c r="I185" i="20"/>
  <c r="I186" i="20" s="1"/>
  <c r="K91" i="8"/>
  <c r="H85" i="8"/>
  <c r="H91" i="8" s="1"/>
  <c r="G211" i="20" l="1"/>
  <c r="I211" i="20" s="1"/>
  <c r="I212" i="20" s="1"/>
  <c r="I202" i="20"/>
  <c r="I203" i="20" s="1"/>
  <c r="D48" i="10"/>
  <c r="D50" i="10" s="1"/>
  <c r="D54" i="10" s="1"/>
  <c r="D58" i="10" s="1"/>
  <c r="D9" i="10"/>
  <c r="D11" i="10" s="1"/>
  <c r="D15" i="10" s="1"/>
  <c r="E36" i="10" l="1"/>
  <c r="E30" i="10"/>
  <c r="E28" i="10"/>
  <c r="E34" i="10"/>
  <c r="E32" i="10"/>
  <c r="J38" i="10" l="1"/>
  <c r="I4" i="6" l="1"/>
  <c r="I6" i="6" s="1"/>
  <c r="I8" i="6" s="1"/>
  <c r="B3" i="7" l="1"/>
</calcChain>
</file>

<file path=xl/sharedStrings.xml><?xml version="1.0" encoding="utf-8"?>
<sst xmlns="http://schemas.openxmlformats.org/spreadsheetml/2006/main" count="1473" uniqueCount="531">
  <si>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</si>
  <si>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</si>
  <si>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</si>
  <si>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</si>
  <si>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</si>
  <si>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</si>
  <si>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</si>
  <si>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</si>
  <si>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</si>
  <si>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</si>
  <si>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</si>
  <si>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</si>
  <si>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</si>
  <si>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</si>
  <si>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</si>
  <si>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</si>
  <si>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</si>
  <si>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</si>
  <si>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</si>
  <si>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</si>
  <si>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</si>
  <si>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</si>
  <si>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SERVIÇO PAGO MENSALMENTE</t>
  </si>
  <si>
    <t>Prestação de serviço de limpeza e conservação com dedicação de mão de obra exclusiva</t>
  </si>
  <si>
    <t>m²</t>
  </si>
  <si>
    <t>Mensal</t>
  </si>
  <si>
    <t>SERVIÇO PAGO QUANDO REALIZADO</t>
  </si>
  <si>
    <t>Controle de pragas - Desinsetização / Desratização / Dedetização - (sob demanda)</t>
  </si>
  <si>
    <t>Sob demanda</t>
  </si>
  <si>
    <r>
      <t xml:space="preserve">Remanejamento de equipamento / mobiliário </t>
    </r>
    <r>
      <rPr>
        <sz val="10"/>
        <color rgb="FFFF0000"/>
        <rFont val="Arial"/>
        <family val="2"/>
      </rPr>
      <t>(sob  demanda)</t>
    </r>
  </si>
  <si>
    <t>unidade (DIA)</t>
  </si>
  <si>
    <t>Valor total do contrato para 60 meses</t>
  </si>
  <si>
    <t>MODELO DE PLANILHA DE CUSTOS E FORMAÇÃO DE PREÇOS</t>
  </si>
  <si>
    <r>
      <rPr>
        <b/>
        <sz val="10"/>
        <color rgb="FF000000"/>
        <rFont val="Arial"/>
        <family val="2"/>
      </rPr>
      <t>Nº do Processo</t>
    </r>
    <r>
      <rPr>
        <sz val="10"/>
        <color rgb="FF000000"/>
        <rFont val="Arial"/>
        <family val="2"/>
      </rPr>
      <t>:   48051.006872/2025-79</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</si>
  <si>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</si>
  <si>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</si>
  <si>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</si>
  <si>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</si>
  <si>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</si>
  <si>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</si>
  <si>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</si>
  <si>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Recife/PE</t>
  </si>
  <si>
    <t>C</t>
  </si>
  <si>
    <t>Número e ano do Acordo, Convenção ou Dissídio Coletivo:</t>
  </si>
  <si>
    <t>PE000113/2025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</si>
  <si>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</si>
  <si>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</si>
  <si>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</si>
  <si>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</si>
  <si>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</si>
  <si>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</si>
  <si>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</si>
  <si>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</si>
  <si>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</si>
  <si>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</si>
  <si>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</si>
  <si>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</si>
  <si>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</si>
  <si>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</si>
  <si>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</si>
  <si>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</si>
  <si>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</si>
  <si>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</si>
  <si>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</si>
  <si>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</si>
  <si>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</si>
  <si>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</si>
  <si>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</si>
  <si>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</si>
  <si>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</si>
  <si>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</si>
  <si>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</si>
  <si>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</si>
  <si>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</si>
  <si>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</si>
  <si>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</si>
  <si>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</si>
  <si>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</si>
  <si>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</si>
  <si>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</si>
  <si>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</si>
  <si>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</si>
  <si>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</si>
  <si>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</si>
  <si>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</si>
  <si>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</si>
  <si>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</si>
  <si>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</si>
  <si>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</si>
  <si>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</si>
  <si>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</si>
  <si>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</si>
  <si>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</si>
  <si>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</si>
  <si>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</si>
  <si>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</si>
  <si>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</si>
  <si>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</si>
  <si>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</si>
  <si>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</si>
  <si>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</si>
  <si>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</si>
  <si>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</si>
  <si>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</si>
  <si>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</si>
  <si>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</si>
  <si>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</si>
  <si>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</si>
  <si>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</si>
  <si>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</si>
  <si>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</si>
  <si>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</si>
  <si>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</si>
  <si>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</si>
  <si>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</si>
  <si>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</si>
  <si>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</si>
  <si>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</si>
  <si>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</si>
  <si>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</si>
  <si>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</si>
  <si>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</si>
  <si>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Outros (Auxilo Creche) </t>
    </r>
    <r>
      <rPr>
        <i/>
        <sz val="8"/>
        <color rgb="FFFF0000"/>
        <rFont val="Arial"/>
        <family val="2"/>
      </rPr>
      <t>(ver CCT e preencher campos em amarelo na aba Mód 2.3)</t>
    </r>
  </si>
  <si>
    <t>Será pago conforme ocorrência</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</si>
  <si>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</si>
  <si>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</si>
  <si>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</si>
  <si>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</si>
  <si>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</si>
  <si>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</si>
  <si>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</si>
  <si>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</si>
  <si>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</si>
  <si>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</si>
  <si>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</si>
  <si>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</si>
  <si>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</si>
  <si>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</si>
  <si>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</si>
  <si>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</si>
  <si>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</si>
  <si>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</si>
  <si>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</si>
  <si>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</si>
  <si>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</si>
  <si>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</si>
  <si>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</si>
  <si>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</si>
  <si>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</si>
  <si>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</si>
  <si>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</si>
  <si>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</si>
  <si>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</si>
  <si>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</si>
  <si>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</si>
  <si>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</si>
  <si>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</si>
  <si>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</si>
  <si>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</si>
  <si>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</si>
  <si>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</si>
  <si>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</si>
  <si>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</si>
  <si>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</si>
  <si>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</si>
  <si>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</si>
  <si>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</si>
  <si>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</si>
  <si>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</si>
  <si>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</si>
  <si>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</si>
  <si>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</si>
  <si>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</si>
  <si>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</si>
  <si>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</si>
  <si>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</si>
  <si>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</si>
  <si>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</si>
  <si>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</si>
  <si>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</si>
  <si>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</si>
  <si>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</si>
  <si>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</si>
  <si>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</si>
  <si>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</si>
  <si>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</si>
  <si>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</si>
  <si>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</si>
  <si>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</si>
  <si>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</si>
  <si>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</si>
  <si>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</si>
  <si>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</si>
  <si>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</si>
  <si>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</si>
  <si>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</si>
  <si>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</si>
  <si>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</si>
  <si>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</si>
  <si>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</si>
  <si>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</si>
  <si>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</si>
  <si>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</si>
  <si>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</si>
  <si>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</si>
  <si>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</si>
  <si>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</si>
  <si>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</si>
  <si>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</si>
  <si>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</si>
  <si>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</si>
  <si>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</si>
  <si>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</si>
  <si>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</si>
  <si>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</si>
  <si>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</si>
  <si>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</si>
  <si>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</si>
  <si>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r>
      <t xml:space="preserve">Outros (Seguro de vida) </t>
    </r>
    <r>
      <rPr>
        <i/>
        <sz val="8"/>
        <color rgb="FFFF0000"/>
        <rFont val="Arial"/>
        <family val="2"/>
      </rPr>
      <t>(ver CCT e preencher campos em amarelo na aba Mód 2.3)</t>
    </r>
  </si>
  <si>
    <t>Nº do Processo:  48051.006872/2025-79</t>
  </si>
  <si>
    <t>Remanejamento de moveis e equipamentos</t>
  </si>
  <si>
    <t>PREÇO UNITÁRIO</t>
  </si>
  <si>
    <t>Remanejamento de equipamento / mobiliário (sob  demanda)</t>
  </si>
  <si>
    <t>Outros serviços</t>
  </si>
  <si>
    <t>Vale Transporte - Servente de Limpeza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</si>
  <si>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</si>
  <si>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</si>
  <si>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</si>
  <si>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</si>
  <si>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</si>
  <si>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</si>
  <si>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</si>
  <si>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</si>
  <si>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</si>
  <si>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</si>
  <si>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</si>
  <si>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</si>
  <si>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</si>
  <si>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</si>
  <si>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</si>
  <si>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</si>
  <si>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</si>
  <si>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Saúde e Odontológico</t>
  </si>
  <si>
    <t>Aux. Saúde</t>
  </si>
  <si>
    <t>Aux. Odontológico</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</si>
  <si>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</si>
  <si>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</si>
  <si>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</si>
  <si>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</si>
  <si>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</si>
  <si>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</si>
  <si>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</si>
  <si>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</si>
  <si>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</si>
  <si>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</si>
  <si>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</si>
  <si>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</si>
  <si>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</si>
  <si>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</si>
  <si>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</si>
  <si>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</si>
  <si>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</si>
  <si>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</si>
  <si>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</si>
  <si>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</si>
  <si>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</si>
  <si>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</si>
  <si>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</si>
  <si>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</si>
  <si>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</si>
  <si>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</si>
  <si>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</si>
  <si>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</si>
  <si>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</si>
  <si>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Camisas unissex sem gola, malha confeccionada com 67% poliéster e 33% viscose,  manga curta,   e logomarca da empresa;</t>
  </si>
  <si>
    <t>Pç</t>
  </si>
  <si>
    <t>Camisas unissex,  malha confeccionada com 67% poliéster e 33% viscose, manga longa  e logomarca da empresa;</t>
  </si>
  <si>
    <t>Calças compridas de Brim tactel unissex na cor azul escuro, com 2 bolsos dianteiros</t>
  </si>
  <si>
    <t>Par</t>
  </si>
  <si>
    <t>Meias cano curto, preferencialmente na cor preta, 100% algodão, adequadas à prestação dos serviços.</t>
  </si>
  <si>
    <t>Crachá de identificação</t>
  </si>
  <si>
    <t>Calçado de couro, tipo bota cano curto, preferencialmente na cor preta;</t>
  </si>
  <si>
    <t>Óculos de proteção</t>
  </si>
  <si>
    <t>Bota de borracha/PVC cano longo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</si>
  <si>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</si>
  <si>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</si>
  <si>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</si>
  <si>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</si>
  <si>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</si>
  <si>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</si>
  <si>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</si>
  <si>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</si>
  <si>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</si>
  <si>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</si>
  <si>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</si>
  <si>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</si>
  <si>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</si>
  <si>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</si>
  <si>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</si>
  <si>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t>ALCOOL etílico</t>
    </r>
    <r>
      <rPr>
        <sz val="10"/>
        <color rgb="FF000000"/>
        <rFont val="Arial"/>
        <family val="2"/>
      </rPr>
      <t xml:space="preserve"> líquido, </t>
    </r>
    <r>
      <rPr>
        <b/>
        <sz val="10"/>
        <color rgb="FF000000"/>
        <rFont val="Arial"/>
        <family val="2"/>
      </rPr>
      <t>1 Litro</t>
    </r>
    <r>
      <rPr>
        <sz val="10"/>
        <color rgb="FF000000"/>
        <rFont val="Arial"/>
        <family val="2"/>
      </rPr>
      <t>, 70% INPM, para limpeza geral</t>
    </r>
  </si>
  <si>
    <t>Litro</t>
  </si>
  <si>
    <r>
      <t xml:space="preserve">CLORO </t>
    </r>
    <r>
      <rPr>
        <sz val="10"/>
        <color rgb="FF000000"/>
        <rFont val="Arial"/>
        <family val="2"/>
      </rPr>
      <t xml:space="preserve">(água sanitária), uso doméstico, a base de hipoclorito de sódio. </t>
    </r>
    <r>
      <rPr>
        <b/>
        <sz val="10"/>
        <color rgb="FF000000"/>
        <rFont val="Arial"/>
        <family val="2"/>
      </rPr>
      <t>Embalagem plástica de 05 litro</t>
    </r>
    <r>
      <rPr>
        <sz val="10"/>
        <color rgb="FF000000"/>
        <rFont val="Arial"/>
        <family val="2"/>
      </rPr>
      <t>s, com dados de identificação do produto, marca do fabricante, data de fabricação, prazo de validade e registro no Ministério da Saúde</t>
    </r>
  </si>
  <si>
    <t>Galão de 5 litros</t>
  </si>
  <si>
    <r>
      <t>DESINFETANTE</t>
    </r>
    <r>
      <rPr>
        <sz val="10"/>
        <color rgb="FF000000"/>
        <rFont val="Arial"/>
        <family val="2"/>
      </rPr>
      <t xml:space="preserve"> líquido concentrado com poder desinfetante, super concentrado, fragrância pinho, aparência líquido viscoso, coloração verde, para limpeza geral e pesada e conservação da área, </t>
    </r>
    <r>
      <rPr>
        <b/>
        <sz val="10"/>
        <color rgb="FF000000"/>
        <rFont val="Arial"/>
        <family val="2"/>
      </rPr>
      <t>5 Litros</t>
    </r>
  </si>
  <si>
    <r>
      <t>ESPONJA sintética</t>
    </r>
    <r>
      <rPr>
        <sz val="10"/>
        <color rgb="FF000000"/>
        <rFont val="Arial"/>
        <family val="2"/>
      </rPr>
      <t xml:space="preserve">, dupla face, um lado em espuma poliuretano e outro em fibra sintética abrasiva, dimensões 100 x 70 x 20 mm, com variação de +/- 10 mm. </t>
    </r>
    <r>
      <rPr>
        <b/>
        <sz val="10"/>
        <color rgb="FF000000"/>
        <rFont val="Arial"/>
        <family val="2"/>
      </rPr>
      <t>Embalagem 3M C/10 unidades</t>
    </r>
  </si>
  <si>
    <t>Pacotes</t>
  </si>
  <si>
    <r>
      <t xml:space="preserve">FLANELA </t>
    </r>
    <r>
      <rPr>
        <sz val="10"/>
        <color rgb="FF000000"/>
        <rFont val="Arial"/>
        <family val="2"/>
      </rPr>
      <t>40 x 60, 100% algodão, para uso geral</t>
    </r>
  </si>
  <si>
    <r>
      <t>Oleo de peroba</t>
    </r>
    <r>
      <rPr>
        <sz val="10"/>
        <color rgb="FF000000"/>
        <rFont val="Arial"/>
        <family val="2"/>
      </rPr>
      <t xml:space="preserve"> para movéis de madeira com </t>
    </r>
    <r>
      <rPr>
        <b/>
        <sz val="10"/>
        <color rgb="FF000000"/>
        <rFont val="Arial"/>
        <family val="2"/>
      </rPr>
      <t>100 ml.</t>
    </r>
  </si>
  <si>
    <r>
      <t>LIMPADOR</t>
    </r>
    <r>
      <rPr>
        <sz val="10"/>
        <color rgb="FF000000"/>
        <rFont val="Arial"/>
        <family val="2"/>
      </rPr>
      <t xml:space="preserve"> de vidros. Embalagem de </t>
    </r>
    <r>
      <rPr>
        <b/>
        <sz val="10"/>
        <color rgb="FF000000"/>
        <rFont val="Arial"/>
        <family val="2"/>
      </rPr>
      <t xml:space="preserve">500ml </t>
    </r>
    <r>
      <rPr>
        <sz val="10"/>
        <color rgb="FF000000"/>
        <rFont val="Arial"/>
        <family val="2"/>
      </rPr>
      <t>na versão pulverizador, marca Veja ou similar</t>
    </r>
  </si>
  <si>
    <r>
      <t>PANO de chão</t>
    </r>
    <r>
      <rPr>
        <sz val="10"/>
        <color rgb="FF000000"/>
        <rFont val="Arial"/>
        <family val="2"/>
      </rPr>
      <t xml:space="preserve"> cru alvejado</t>
    </r>
  </si>
  <si>
    <r>
      <t>Tela Aromatizante para mictório, e</t>
    </r>
    <r>
      <rPr>
        <sz val="10"/>
        <color rgb="FF000000"/>
        <rFont val="Arial"/>
        <family val="2"/>
      </rPr>
      <t>mbalegem com 1 unidade</t>
    </r>
  </si>
  <si>
    <t>unidade</t>
  </si>
  <si>
    <r>
      <t xml:space="preserve">SABÃO </t>
    </r>
    <r>
      <rPr>
        <sz val="10"/>
        <color rgb="FF000000"/>
        <rFont val="Arial"/>
        <family val="2"/>
      </rPr>
      <t>líquido, 3 litros</t>
    </r>
  </si>
  <si>
    <r>
      <t xml:space="preserve">SACO </t>
    </r>
    <r>
      <rPr>
        <sz val="10"/>
        <color rgb="FF000000"/>
        <rFont val="Arial"/>
        <family val="2"/>
      </rPr>
      <t>de lixo preto, 300  litros, pacote com 100 unidades</t>
    </r>
  </si>
  <si>
    <t>Pacote</t>
  </si>
  <si>
    <r>
      <t>Veja Gold</t>
    </r>
    <r>
      <rPr>
        <sz val="10"/>
        <color rgb="FF000000"/>
        <rFont val="Arial"/>
        <family val="2"/>
      </rPr>
      <t xml:space="preserve"> Original - Limpador Multiuso, </t>
    </r>
    <r>
      <rPr>
        <b/>
        <sz val="10"/>
        <color rgb="FF000000"/>
        <rFont val="Arial"/>
        <family val="2"/>
      </rPr>
      <t>embalagem de 500ml</t>
    </r>
  </si>
  <si>
    <r>
      <t>Bom Ar</t>
    </r>
    <r>
      <rPr>
        <sz val="10"/>
        <color rgb="FF000000"/>
        <rFont val="Arial"/>
        <family val="2"/>
      </rPr>
      <t xml:space="preserve">, purifcador de ar, spray automático, embalagem de </t>
    </r>
    <r>
      <rPr>
        <b/>
        <sz val="10"/>
        <color rgb="FF000000"/>
        <rFont val="Arial"/>
        <family val="2"/>
      </rPr>
      <t>40 ml/250 gramas</t>
    </r>
    <r>
      <rPr>
        <sz val="10"/>
        <color rgb="FF000000"/>
        <rFont val="Arial"/>
        <family val="2"/>
      </rPr>
      <t>.</t>
    </r>
  </si>
  <si>
    <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</si>
  <si>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</si>
  <si>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Simples. Metragem: 200m/rolo. Cor: Extra Branco) (De qualidade igual ou superior ao "Papel Toalha Elite Plus Simples Dupla da marca Elite Professional").</t>
    </r>
  </si>
  <si>
    <t>Fardo com 6 rolos de 200 metros</t>
  </si>
  <si>
    <r>
      <t>SABONETE LÍQUIDO PERFUMADO</t>
    </r>
    <r>
      <rPr>
        <sz val="10"/>
        <rFont val="Arial"/>
        <family val="2"/>
      </rPr>
      <t>. (</t>
    </r>
    <r>
      <rPr>
        <b/>
        <sz val="10"/>
        <rFont val="Arial"/>
        <family val="2"/>
      </rPr>
      <t>Embalagem: 2 litros</t>
    </r>
    <r>
      <rPr>
        <sz val="10"/>
        <rFont val="Arial"/>
        <family val="2"/>
      </rPr>
      <t xml:space="preserve">. Fragrância: erva doce. Material: Sabonete Viscoso. PH: 6,0 - 8,0.) </t>
    </r>
  </si>
  <si>
    <t>Inseticida/raticida para controle de pragas - Desinsetização / Desratização / Dedetização(previsto 4 litros por dedetização, 2 dedetizações por ano)</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</si>
  <si>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</si>
  <si>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</si>
  <si>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</si>
  <si>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t>BALDE PLÁSTICO</t>
    </r>
    <r>
      <rPr>
        <sz val="10"/>
        <color rgb="FF000000"/>
        <rFont val="Arial"/>
        <family val="2"/>
      </rPr>
      <t xml:space="preserve"> para limpeza  20L</t>
    </r>
  </si>
  <si>
    <r>
      <t>DESENTUPIDOR DE VASO</t>
    </r>
    <r>
      <rPr>
        <sz val="10"/>
        <color rgb="FF000000"/>
        <rFont val="Arial"/>
        <family val="2"/>
      </rPr>
      <t xml:space="preserve"> Sanitário</t>
    </r>
  </si>
  <si>
    <r>
      <t>ESCOVA</t>
    </r>
    <r>
      <rPr>
        <sz val="10"/>
        <color rgb="FF000000"/>
        <rFont val="Arial"/>
        <family val="2"/>
      </rPr>
      <t xml:space="preserve"> para lavar pano</t>
    </r>
  </si>
  <si>
    <r>
      <t>LUVA EM LÁTEX</t>
    </r>
    <r>
      <rPr>
        <sz val="10"/>
        <color rgb="FF000000"/>
        <rFont val="Arial"/>
        <family val="2"/>
      </rPr>
      <t xml:space="preserve"> de borracha natural, internamente forrada com flocos de algodão, tamanho M, cor amarela, pacote com 1 par. </t>
    </r>
  </si>
  <si>
    <r>
      <t xml:space="preserve">LUVA EM LÁTEX  </t>
    </r>
    <r>
      <rPr>
        <sz val="10"/>
        <color rgb="FF000000"/>
        <rFont val="Arial"/>
        <family val="2"/>
      </rPr>
      <t>de borracha natural de borracha natural, internamente forrada com flocos de algodão , tamanho G, cor amarela, pacote com 1 par.</t>
    </r>
  </si>
  <si>
    <r>
      <t>RODO</t>
    </r>
    <r>
      <rPr>
        <sz val="10"/>
        <color rgb="FF000000"/>
        <rFont val="Arial"/>
        <family val="2"/>
      </rPr>
      <t xml:space="preserve"> com duas borrachas 40cm com cabo longo</t>
    </r>
  </si>
  <si>
    <r>
      <t xml:space="preserve">RODO </t>
    </r>
    <r>
      <rPr>
        <sz val="10"/>
        <color rgb="FF000000"/>
        <rFont val="Arial"/>
        <family val="2"/>
      </rPr>
      <t>com duas borrachas  60cm com cabo longo</t>
    </r>
  </si>
  <si>
    <r>
      <t>VASSOURA</t>
    </r>
    <r>
      <rPr>
        <sz val="10"/>
        <color rgb="FF000000"/>
        <rFont val="Arial"/>
        <family val="2"/>
      </rPr>
      <t xml:space="preserve">  de piaçava</t>
    </r>
  </si>
  <si>
    <r>
      <t>VASSOURA</t>
    </r>
    <r>
      <rPr>
        <sz val="10"/>
        <color rgb="FF000000"/>
        <rFont val="Arial"/>
        <family val="2"/>
      </rPr>
      <t xml:space="preserve">  de pelo com cabo para piso de cerâmica</t>
    </r>
  </si>
  <si>
    <t>Pá de aço para limpeza de cabo grande.</t>
  </si>
  <si>
    <r>
      <t>RODO</t>
    </r>
    <r>
      <rPr>
        <sz val="10"/>
        <color rgb="FF000000"/>
        <rFont val="Arial"/>
        <family val="2"/>
      </rPr>
      <t xml:space="preserve"> limpa vidro com cabo longo- mínimo 1,5M</t>
    </r>
  </si>
  <si>
    <t>Custo total anual dos utensílios de consumo</t>
  </si>
  <si>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</si>
  <si>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</si>
  <si>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</si>
  <si>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</si>
  <si>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</si>
  <si>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</si>
  <si>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Carinho de mão</t>
  </si>
  <si>
    <t>Escada de alumínio com 7 degraus</t>
  </si>
  <si>
    <t>Mangueira de jardim 100 metros</t>
  </si>
  <si>
    <t>Vassoura Ciscador de Grama e Jardim Metalico</t>
  </si>
  <si>
    <t xml:space="preserve">Pá para jardim </t>
  </si>
  <si>
    <t xml:space="preserve">Roçadeira para jardim  </t>
  </si>
  <si>
    <t>Carrinho de limpeza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</si>
  <si>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</si>
  <si>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</si>
  <si>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</si>
  <si>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</si>
  <si>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</si>
  <si>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</si>
  <si>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</si>
  <si>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</si>
  <si>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</si>
  <si>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</si>
  <si>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</si>
  <si>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</si>
  <si>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</si>
  <si>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</si>
  <si>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</si>
  <si>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</si>
  <si>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</si>
  <si>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</si>
  <si>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</si>
  <si>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</si>
  <si>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</si>
  <si>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</si>
  <si>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</si>
  <si>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</si>
  <si>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</si>
  <si>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</si>
  <si>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</si>
  <si>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</si>
  <si>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</si>
  <si>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</si>
  <si>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</si>
  <si>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</si>
  <si>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</si>
  <si>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</si>
  <si>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</si>
  <si>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</si>
  <si>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</si>
  <si>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</si>
  <si>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</si>
  <si>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</si>
  <si>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</si>
  <si>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</si>
  <si>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</si>
  <si>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</si>
  <si>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</si>
  <si>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</si>
  <si>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</si>
  <si>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</si>
  <si>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</si>
  <si>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</si>
  <si>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</si>
  <si>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</si>
  <si>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</si>
  <si>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</si>
  <si>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</si>
  <si>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</si>
  <si>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</si>
  <si>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</si>
  <si>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</si>
  <si>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</si>
  <si>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</si>
  <si>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</si>
  <si>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</si>
  <si>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</si>
  <si>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</si>
  <si>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</si>
  <si>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</si>
  <si>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</si>
  <si>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</si>
  <si>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</si>
  <si>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</si>
  <si>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</si>
  <si>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</si>
  <si>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</si>
  <si>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</si>
  <si>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</si>
  <si>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</si>
  <si>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</si>
  <si>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</si>
  <si>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</si>
  <si>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</si>
  <si>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</si>
  <si>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</si>
  <si>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</si>
  <si>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</si>
  <si>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</si>
  <si>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</si>
  <si>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</si>
  <si>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</si>
  <si>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</si>
  <si>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</si>
  <si>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</si>
  <si>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</si>
  <si>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</si>
  <si>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</si>
  <si>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</si>
  <si>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</si>
  <si>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</si>
  <si>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</si>
  <si>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</si>
  <si>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</si>
  <si>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</si>
  <si>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</si>
  <si>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</si>
  <si>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</si>
  <si>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</si>
  <si>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</si>
  <si>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</si>
  <si>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</si>
  <si>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</si>
  <si>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</si>
  <si>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</si>
  <si>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</si>
  <si>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</si>
  <si>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</si>
  <si>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</si>
  <si>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</si>
  <si>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</si>
  <si>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</si>
  <si>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</si>
  <si>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</si>
  <si>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</si>
  <si>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</si>
  <si>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</si>
  <si>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</si>
  <si>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</si>
  <si>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</si>
  <si>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</si>
  <si>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</si>
  <si>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</si>
  <si>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</si>
  <si>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</si>
  <si>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</si>
  <si>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</si>
  <si>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</si>
  <si>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</si>
  <si>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</si>
  <si>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</si>
  <si>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</si>
  <si>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</si>
  <si>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</si>
  <si>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</si>
  <si>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</si>
  <si>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</si>
  <si>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</si>
  <si>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</si>
  <si>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</si>
  <si>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</si>
  <si>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</si>
  <si>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</si>
  <si>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</si>
  <si>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</si>
  <si>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</si>
  <si>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</si>
  <si>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</si>
  <si>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</si>
  <si>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</si>
  <si>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</si>
  <si>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</si>
  <si>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</si>
  <si>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</si>
  <si>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</si>
  <si>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</si>
  <si>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</si>
  <si>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</si>
  <si>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</si>
  <si>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</si>
  <si>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</si>
  <si>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</si>
  <si>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</si>
  <si>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r>
      <t>Prestação de serviço de Jardineiro e/ou Podador  de arvores</t>
    </r>
    <r>
      <rPr>
        <sz val="10"/>
        <color rgb="FFFF0000"/>
        <rFont val="Arial"/>
        <family val="2"/>
      </rPr>
      <t xml:space="preserve"> (sob  demanda)</t>
    </r>
  </si>
  <si>
    <t>ESPECIFICAÇÃO</t>
  </si>
  <si>
    <t>QUANTIDADE</t>
  </si>
  <si>
    <t>VALOR TOTAL</t>
  </si>
  <si>
    <t>*Licitante, informe o valor unitário.</t>
  </si>
  <si>
    <t>VALOR UNITÁRIO (R$)</t>
  </si>
  <si>
    <t>VALOR TOTAL DO CONTRATO (60 MESES) - R$</t>
  </si>
  <si>
    <t>Jardineiro</t>
  </si>
  <si>
    <t>6220-10</t>
  </si>
  <si>
    <t>Jardineiro/Podador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</si>
</sst>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_(&quot;R$ &quot;* #,##0.0000_);_(&quot;R$ &quot;* \(#,##0.0000\);_(&quot;R$ &quot;* &quot;-&quot;??_);_(@_)"/>
  </numFmts>
  <fonts count="57"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rgb="FF000000"/>
      <name val="Calibri"/>
      <family val="2"/>
    </font>
    <font>
      <sz val="11"/>
      <color rgb="FF000000"/>
      <name val="Calibri"/>
      <family val="2"/>
      <charset val="1"/>
    </font>
    <font>
      <sz val="10"/>
      <color rgb="FF000000"/>
      <name val="Arial"/>
      <family val="2"/>
    </font>
    <font>
      <b/>
      <sz val="9"/>
      <color rgb="FF000000"/>
      <name val="Arial"/>
      <family val="2"/>
    </font>
    <font>
      <sz val="9"/>
      <color rgb="FF000000"/>
      <name val="Arial"/>
      <family val="2"/>
    </font>
    <font>
      <sz val="11"/>
      <name val="Calibri"/>
      <family val="2"/>
      <scheme val="minor"/>
    </font>
  </fonts>
  <fills count="23">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FFFF"/>
        <bgColor rgb="FF000000"/>
      </patternFill>
    </fill>
    <fill>
      <patternFill patternType="solid">
        <fgColor rgb="FFC0C0C0"/>
        <bgColor rgb="FF000000"/>
      </patternFill>
    </fill>
    <fill>
      <patternFill patternType="solid">
        <fgColor rgb="FFFFFF00"/>
        <bgColor rgb="FF000000"/>
      </patternFill>
    </fill>
    <fill>
      <patternFill patternType="solid">
        <fgColor rgb="FF8DB4E2"/>
        <bgColor rgb="FF000000"/>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rgb="FF000000"/>
      </right>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bottom style="thin">
        <color rgb="FF000000"/>
      </bottom>
      <diagonal/>
    </border>
    <border>
      <left/>
      <right style="thin">
        <color indexed="64"/>
      </right>
      <top style="medium">
        <color indexed="64"/>
      </top>
      <bottom style="thin">
        <color rgb="FF000000"/>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1"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2" fillId="0" borderId="0"/>
  </cellStyleXfs>
  <cellXfs count="774">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10" fontId="0" fillId="0" borderId="1" xfId="0" applyNumberFormat="1" applyBorder="1"/>
    <xf numFmtId="0" fontId="5" fillId="0" borderId="0" xfId="0"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2" fillId="0" borderId="0" xfId="0" applyFont="1" applyAlignment="1">
      <alignment vertical="center"/>
    </xf>
    <xf numFmtId="10" fontId="1" fillId="4" borderId="1" xfId="2" applyNumberFormat="1" applyFill="1" applyBorder="1" applyAlignme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5" fillId="0" borderId="0" xfId="0" applyFont="1" applyAlignment="1">
      <alignment vertical="center"/>
    </xf>
    <xf numFmtId="0" fontId="26" fillId="0" borderId="0" xfId="0" applyFont="1"/>
    <xf numFmtId="0" fontId="25" fillId="0" borderId="0" xfId="0" applyFont="1"/>
    <xf numFmtId="2" fontId="26" fillId="0" borderId="0" xfId="0" applyNumberFormat="1" applyFont="1"/>
    <xf numFmtId="2" fontId="25" fillId="0" borderId="0" xfId="0" applyNumberFormat="1" applyFont="1"/>
    <xf numFmtId="0" fontId="26" fillId="0" borderId="22" xfId="0" applyFont="1" applyBorder="1"/>
    <xf numFmtId="0" fontId="26" fillId="0" borderId="20" xfId="0" applyFont="1" applyBorder="1"/>
    <xf numFmtId="0" fontId="26" fillId="0" borderId="14" xfId="0" applyFont="1" applyBorder="1" applyAlignment="1">
      <alignment horizontal="center" vertical="center"/>
    </xf>
    <xf numFmtId="0" fontId="26" fillId="0" borderId="0" xfId="0" applyFont="1" applyAlignment="1">
      <alignment horizontal="center" vertical="center"/>
    </xf>
    <xf numFmtId="0" fontId="25" fillId="4" borderId="22" xfId="0" applyFont="1" applyFill="1" applyBorder="1"/>
    <xf numFmtId="0" fontId="25" fillId="4" borderId="20" xfId="0" applyFont="1" applyFill="1" applyBorder="1"/>
    <xf numFmtId="2" fontId="25"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3" fillId="0" borderId="0" xfId="0" applyFont="1" applyAlignment="1">
      <alignment horizontal="justify" vertical="center" wrapText="1"/>
    </xf>
    <xf numFmtId="0" fontId="34" fillId="13" borderId="65" xfId="0" applyFont="1" applyFill="1" applyBorder="1" applyAlignment="1">
      <alignment horizontal="center" vertical="center" wrapText="1"/>
    </xf>
    <xf numFmtId="0" fontId="36" fillId="13" borderId="66" xfId="0" applyFont="1" applyFill="1" applyBorder="1" applyAlignment="1">
      <alignment horizontal="center" vertical="center" wrapText="1"/>
    </xf>
    <xf numFmtId="0" fontId="32" fillId="0" borderId="67" xfId="0" applyFont="1" applyBorder="1" applyAlignment="1">
      <alignment horizontal="center" vertical="center" wrapText="1"/>
    </xf>
    <xf numFmtId="10" fontId="32" fillId="0" borderId="68" xfId="0" applyNumberFormat="1" applyFont="1" applyBorder="1" applyAlignment="1">
      <alignment horizontal="center" vertical="center" wrapText="1"/>
    </xf>
    <xf numFmtId="0" fontId="36" fillId="14" borderId="67" xfId="0" applyFont="1" applyFill="1" applyBorder="1" applyAlignment="1">
      <alignment horizontal="center" vertical="center" wrapText="1"/>
    </xf>
    <xf numFmtId="10" fontId="36"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0" fillId="0" borderId="0" xfId="0" applyAlignment="1">
      <alignment horizontal="right"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7" fillId="0" borderId="0" xfId="0" applyFont="1" applyAlignment="1">
      <alignment vertical="center"/>
    </xf>
    <xf numFmtId="0" fontId="38"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5"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1" fillId="6" borderId="2" xfId="0" applyFont="1" applyFill="1" applyBorder="1" applyAlignment="1">
      <alignment horizontal="center" vertical="center" wrapText="1"/>
    </xf>
    <xf numFmtId="0" fontId="42" fillId="6" borderId="46" xfId="0" applyFont="1" applyFill="1" applyBorder="1" applyAlignment="1">
      <alignment horizontal="center" vertical="center" wrapText="1"/>
    </xf>
    <xf numFmtId="0" fontId="41" fillId="0" borderId="5" xfId="0" applyFont="1" applyBorder="1" applyAlignment="1">
      <alignment horizontal="center" vertical="center" wrapText="1"/>
    </xf>
    <xf numFmtId="0" fontId="42" fillId="0" borderId="1" xfId="0" applyFont="1" applyBorder="1" applyAlignment="1">
      <alignment horizontal="center" vertical="center" wrapText="1"/>
    </xf>
    <xf numFmtId="0" fontId="41" fillId="6" borderId="5" xfId="0" applyFont="1" applyFill="1" applyBorder="1" applyAlignment="1">
      <alignment horizontal="center" vertical="center" wrapText="1"/>
    </xf>
    <xf numFmtId="0" fontId="42" fillId="6" borderId="1" xfId="0" applyFont="1" applyFill="1" applyBorder="1" applyAlignment="1">
      <alignment horizontal="center" vertical="center" wrapText="1"/>
    </xf>
    <xf numFmtId="0" fontId="41" fillId="7" borderId="5" xfId="0" applyFont="1" applyFill="1" applyBorder="1" applyAlignment="1">
      <alignment horizontal="center" vertical="center" wrapText="1"/>
    </xf>
    <xf numFmtId="0" fontId="42" fillId="7" borderId="1" xfId="0" applyFont="1" applyFill="1" applyBorder="1" applyAlignment="1">
      <alignment horizontal="center" vertical="center" wrapText="1"/>
    </xf>
    <xf numFmtId="0" fontId="41" fillId="0" borderId="6" xfId="0" applyFont="1" applyBorder="1" applyAlignment="1">
      <alignment horizontal="center" vertical="center" wrapText="1"/>
    </xf>
    <xf numFmtId="0" fontId="42" fillId="0" borderId="47" xfId="0" applyFont="1" applyBorder="1" applyAlignment="1">
      <alignment horizontal="center" vertical="center"/>
    </xf>
    <xf numFmtId="0" fontId="42" fillId="0" borderId="47" xfId="0" applyFont="1" applyBorder="1" applyAlignment="1">
      <alignment horizontal="center" vertical="center" wrapText="1"/>
    </xf>
    <xf numFmtId="0" fontId="41" fillId="6" borderId="2" xfId="0" applyFont="1" applyFill="1" applyBorder="1" applyAlignment="1">
      <alignment horizontal="center" vertical="justify" wrapText="1"/>
    </xf>
    <xf numFmtId="0" fontId="41" fillId="0" borderId="5" xfId="0" applyFont="1" applyBorder="1" applyAlignment="1">
      <alignment horizontal="center" vertical="justify" wrapText="1"/>
    </xf>
    <xf numFmtId="0" fontId="41" fillId="6" borderId="5" xfId="0" applyFont="1" applyFill="1" applyBorder="1" applyAlignment="1">
      <alignment horizontal="center" vertical="justify" wrapText="1"/>
    </xf>
    <xf numFmtId="0" fontId="41" fillId="6" borderId="54" xfId="0" applyFont="1" applyFill="1" applyBorder="1" applyAlignment="1">
      <alignment horizontal="center" vertical="justify" wrapText="1"/>
    </xf>
    <xf numFmtId="0" fontId="41" fillId="0" borderId="28" xfId="0" applyFont="1" applyBorder="1" applyAlignment="1">
      <alignment horizontal="center" vertical="justify" wrapText="1"/>
    </xf>
    <xf numFmtId="0" fontId="41"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xf numFmtId="43" fontId="0" fillId="0" borderId="0" xfId="0" applyNumberFormat="1" applyAlignment="1">
      <alignment horizontal="center" vertical="center"/>
    </xf>
    <xf numFmtId="0" fontId="15" fillId="6" borderId="46" xfId="0" applyFont="1" applyFill="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8" xfId="0" applyFont="1" applyFill="1" applyBorder="1" applyAlignment="1">
      <alignment horizontal="center" vertical="center"/>
    </xf>
    <xf numFmtId="0" fontId="15" fillId="6" borderId="54" xfId="0" applyFont="1" applyFill="1" applyBorder="1" applyAlignment="1">
      <alignment horizontal="center" vertical="center"/>
    </xf>
    <xf numFmtId="2" fontId="0" fillId="0" borderId="70" xfId="0" applyNumberFormat="1" applyBorder="1" applyAlignment="1">
      <alignment horizontal="center" vertical="center"/>
    </xf>
    <xf numFmtId="0" fontId="40" fillId="0" borderId="59" xfId="0" applyFont="1" applyBorder="1" applyAlignment="1">
      <alignment horizontal="center" vertical="center" wrapText="1"/>
    </xf>
    <xf numFmtId="0" fontId="40" fillId="0" borderId="58" xfId="0" applyFont="1" applyBorder="1" applyAlignment="1">
      <alignment horizontal="center" vertical="center" wrapText="1"/>
    </xf>
    <xf numFmtId="2" fontId="7" fillId="15" borderId="70" xfId="0" applyNumberFormat="1" applyFont="1" applyFill="1" applyBorder="1" applyAlignment="1">
      <alignment horizontal="center" vertical="center" wrapText="1"/>
    </xf>
    <xf numFmtId="2" fontId="7" fillId="15" borderId="55" xfId="0" applyNumberFormat="1" applyFont="1" applyFill="1" applyBorder="1" applyAlignment="1">
      <alignment horizontal="center" vertical="center" wrapText="1"/>
    </xf>
    <xf numFmtId="2" fontId="7" fillId="15" borderId="71" xfId="0" applyNumberFormat="1" applyFont="1" applyFill="1" applyBorder="1" applyAlignment="1">
      <alignment horizontal="center" vertical="center" wrapText="1"/>
    </xf>
    <xf numFmtId="2" fontId="7" fillId="15" borderId="72"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2" borderId="73"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6"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166" fontId="13" fillId="0" borderId="1" xfId="0" applyNumberFormat="1" applyFont="1" applyBorder="1" applyAlignment="1">
      <alignment horizontal="center" vertical="center"/>
    </xf>
    <xf numFmtId="0" fontId="46" fillId="9" borderId="32" xfId="0" applyFont="1" applyFill="1" applyBorder="1" applyAlignment="1">
      <alignment vertical="center"/>
    </xf>
    <xf numFmtId="0" fontId="46" fillId="0" borderId="0" xfId="0" applyFont="1" applyAlignment="1">
      <alignment vertical="center"/>
    </xf>
    <xf numFmtId="0" fontId="46" fillId="9" borderId="20" xfId="0" applyFont="1" applyFill="1" applyBorder="1" applyAlignment="1">
      <alignment vertical="center"/>
    </xf>
    <xf numFmtId="0" fontId="0" fillId="10" borderId="12" xfId="0" applyFill="1" applyBorder="1" applyAlignment="1">
      <alignmen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7"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5"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6" fillId="9" borderId="13" xfId="0" applyNumberFormat="1" applyFont="1" applyFill="1" applyBorder="1" applyAlignment="1">
      <alignment horizontal="right" vertical="center"/>
    </xf>
    <xf numFmtId="172" fontId="0" fillId="0" borderId="0" xfId="0" applyNumberFormat="1"/>
    <xf numFmtId="173" fontId="0" fillId="0" borderId="0" xfId="0" applyNumberFormat="1"/>
    <xf numFmtId="0" fontId="46" fillId="9" borderId="22" xfId="0" applyFont="1" applyFill="1" applyBorder="1" applyAlignment="1">
      <alignment vertical="center"/>
    </xf>
    <xf numFmtId="0" fontId="46" fillId="9" borderId="31" xfId="0" applyFont="1" applyFill="1" applyBorder="1" applyAlignment="1">
      <alignment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6" fillId="9" borderId="21" xfId="0" applyFont="1" applyFill="1" applyBorder="1" applyAlignment="1">
      <alignment horizontal="center" vertical="center"/>
    </xf>
    <xf numFmtId="0" fontId="0" fillId="10" borderId="71" xfId="0" applyFill="1" applyBorder="1" applyAlignment="1">
      <alignment horizontal="center" vertical="center"/>
    </xf>
    <xf numFmtId="2" fontId="15" fillId="0" borderId="1" xfId="0" applyNumberFormat="1" applyFont="1" applyBorder="1" applyAlignment="1">
      <alignment horizontal="center" vertical="center"/>
    </xf>
    <xf numFmtId="0" fontId="18" fillId="6" borderId="70"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0" xfId="0" applyFont="1" applyFill="1" applyBorder="1" applyAlignment="1">
      <alignment horizontal="center" vertical="center"/>
    </xf>
    <xf numFmtId="0" fontId="15" fillId="6" borderId="70" xfId="0" applyFont="1" applyFill="1" applyBorder="1" applyAlignment="1">
      <alignment horizontal="center" vertical="center"/>
    </xf>
    <xf numFmtId="1" fontId="7" fillId="10" borderId="70" xfId="0" applyNumberFormat="1" applyFont="1" applyFill="1" applyBorder="1" applyAlignment="1">
      <alignment horizontal="center" vertical="center"/>
    </xf>
    <xf numFmtId="2" fontId="7" fillId="0" borderId="70" xfId="0" applyNumberFormat="1" applyFont="1" applyBorder="1" applyAlignment="1">
      <alignment horizontal="center" vertical="center"/>
    </xf>
    <xf numFmtId="0" fontId="44" fillId="0" borderId="1" xfId="0" applyFont="1" applyBorder="1" applyAlignment="1">
      <alignment horizontal="justify" vertical="center"/>
    </xf>
    <xf numFmtId="0" fontId="52" fillId="0" borderId="62" xfId="10" applyBorder="1" applyAlignment="1">
      <alignment horizontal="left" vertical="center" wrapText="1"/>
    </xf>
    <xf numFmtId="4" fontId="1" fillId="0" borderId="62" xfId="0" applyNumberFormat="1" applyFont="1" applyBorder="1" applyAlignment="1">
      <alignment horizontal="center" vertical="center" wrapText="1"/>
    </xf>
    <xf numFmtId="2" fontId="0" fillId="0" borderId="4" xfId="0" applyNumberFormat="1" applyBorder="1" applyAlignment="1">
      <alignment horizontal="center" vertical="center"/>
    </xf>
    <xf numFmtId="2" fontId="13" fillId="0" borderId="7" xfId="0" applyNumberFormat="1" applyFont="1" applyBorder="1" applyAlignment="1">
      <alignment horizontal="center" vertical="center"/>
    </xf>
    <xf numFmtId="0" fontId="5" fillId="0" borderId="0" xfId="0" applyFont="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8" fontId="0" fillId="19" borderId="1" xfId="0" applyNumberFormat="1" applyFill="1" applyBorder="1" applyAlignment="1">
      <alignment horizontal="center" vertical="center"/>
    </xf>
    <xf numFmtId="8" fontId="15" fillId="19" borderId="1" xfId="0" applyNumberFormat="1" applyFont="1" applyFill="1" applyBorder="1" applyAlignment="1">
      <alignment horizontal="center" vertical="center"/>
    </xf>
    <xf numFmtId="8" fontId="0" fillId="0" borderId="1" xfId="0" applyNumberFormat="1" applyBorder="1" applyAlignment="1">
      <alignment horizontal="center" vertical="center"/>
    </xf>
    <xf numFmtId="8" fontId="15" fillId="0" borderId="1" xfId="0" applyNumberFormat="1" applyFont="1" applyBorder="1" applyAlignment="1">
      <alignment horizontal="center" vertical="center"/>
    </xf>
    <xf numFmtId="0" fontId="46" fillId="10" borderId="21" xfId="0" applyFont="1" applyFill="1" applyBorder="1" applyAlignment="1">
      <alignment horizontal="center" vertical="center"/>
    </xf>
    <xf numFmtId="8" fontId="15" fillId="0" borderId="62" xfId="0" applyNumberFormat="1" applyFont="1" applyBorder="1" applyAlignment="1">
      <alignment horizontal="center" vertical="center"/>
    </xf>
    <xf numFmtId="169" fontId="15" fillId="3" borderId="1" xfId="0" applyNumberFormat="1" applyFont="1" applyFill="1" applyBorder="1" applyAlignment="1">
      <alignment horizontal="center" vertical="center"/>
    </xf>
    <xf numFmtId="169" fontId="15" fillId="0" borderId="1" xfId="0" applyNumberFormat="1" applyFont="1" applyBorder="1" applyAlignment="1">
      <alignment horizontal="center" vertical="center"/>
    </xf>
    <xf numFmtId="0" fontId="18" fillId="6" borderId="76" xfId="0" applyFont="1" applyFill="1" applyBorder="1" applyAlignment="1">
      <alignment horizontal="center" vertical="center" wrapText="1"/>
    </xf>
    <xf numFmtId="0" fontId="17" fillId="6" borderId="48" xfId="0" applyFont="1" applyFill="1" applyBorder="1" applyAlignment="1">
      <alignment horizontal="center" vertical="center" wrapText="1"/>
    </xf>
    <xf numFmtId="0" fontId="17" fillId="6" borderId="62" xfId="0" applyFont="1" applyFill="1" applyBorder="1" applyAlignment="1">
      <alignment horizontal="center" vertical="center"/>
    </xf>
    <xf numFmtId="2" fontId="7" fillId="12" borderId="35" xfId="0" applyNumberFormat="1" applyFont="1" applyFill="1" applyBorder="1" applyAlignment="1">
      <alignment horizontal="center" vertical="center" wrapText="1"/>
    </xf>
    <xf numFmtId="2" fontId="7" fillId="12" borderId="49" xfId="0" applyNumberFormat="1" applyFont="1" applyFill="1" applyBorder="1" applyAlignment="1">
      <alignment horizontal="center" vertical="center" wrapText="1"/>
    </xf>
    <xf numFmtId="0" fontId="0" fillId="0" borderId="25" xfId="0" applyBorder="1" applyAlignment="1">
      <alignment wrapText="1"/>
    </xf>
    <xf numFmtId="0" fontId="44" fillId="19" borderId="25" xfId="0" applyFont="1" applyFill="1" applyBorder="1" applyAlignment="1">
      <alignment wrapText="1"/>
    </xf>
    <xf numFmtId="0" fontId="44" fillId="0" borderId="73" xfId="0" applyFont="1" applyBorder="1" applyAlignment="1">
      <alignment wrapText="1"/>
    </xf>
    <xf numFmtId="0" fontId="44" fillId="0" borderId="25" xfId="0" applyFont="1" applyBorder="1" applyAlignment="1">
      <alignment wrapText="1"/>
    </xf>
    <xf numFmtId="0" fontId="0" fillId="0" borderId="25" xfId="0" applyBorder="1" applyAlignment="1">
      <alignment horizontal="center" wrapText="1"/>
    </xf>
    <xf numFmtId="0" fontId="0" fillId="0" borderId="81" xfId="0" applyBorder="1" applyAlignment="1">
      <alignment horizontal="center" vertical="center" wrapText="1"/>
    </xf>
    <xf numFmtId="0" fontId="7" fillId="21" borderId="81" xfId="0" applyFont="1" applyFill="1" applyBorder="1" applyAlignment="1">
      <alignment horizontal="center" vertical="center" wrapText="1"/>
    </xf>
    <xf numFmtId="0" fontId="0" fillId="0" borderId="25" xfId="0" applyBorder="1" applyAlignment="1">
      <alignment horizontal="center" vertical="center" wrapText="1"/>
    </xf>
    <xf numFmtId="0" fontId="7" fillId="21" borderId="25" xfId="0" applyFont="1" applyFill="1" applyBorder="1" applyAlignment="1">
      <alignment horizontal="center" vertical="center" wrapText="1"/>
    </xf>
    <xf numFmtId="0" fontId="44" fillId="19" borderId="25" xfId="0" applyFont="1" applyFill="1" applyBorder="1" applyAlignment="1">
      <alignment horizontal="center" vertical="center" wrapText="1"/>
    </xf>
    <xf numFmtId="0" fontId="54" fillId="21" borderId="25" xfId="0" applyFont="1" applyFill="1" applyBorder="1" applyAlignment="1">
      <alignment horizontal="center" vertical="center" wrapText="1"/>
    </xf>
    <xf numFmtId="0" fontId="0" fillId="21" borderId="25" xfId="0" applyFill="1" applyBorder="1" applyAlignment="1">
      <alignment horizontal="center" vertical="center" wrapText="1"/>
    </xf>
    <xf numFmtId="0" fontId="0" fillId="19" borderId="25" xfId="0" applyFill="1" applyBorder="1" applyAlignment="1">
      <alignment horizontal="center" vertical="center" wrapText="1"/>
    </xf>
    <xf numFmtId="0" fontId="15" fillId="21" borderId="25" xfId="0" applyFont="1" applyFill="1" applyBorder="1" applyAlignment="1">
      <alignment horizontal="center" vertical="center" wrapText="1"/>
    </xf>
    <xf numFmtId="0" fontId="0" fillId="0" borderId="10" xfId="0" applyBorder="1" applyAlignment="1">
      <alignment horizontal="center" vertical="center" wrapText="1"/>
    </xf>
    <xf numFmtId="0" fontId="15" fillId="20" borderId="9" xfId="0" applyFont="1" applyFill="1" applyBorder="1" applyAlignment="1">
      <alignment horizontal="center" vertical="center"/>
    </xf>
    <xf numFmtId="0" fontId="44" fillId="19" borderId="27" xfId="0" applyFont="1" applyFill="1" applyBorder="1"/>
    <xf numFmtId="0" fontId="0" fillId="0" borderId="27" xfId="0" applyBorder="1" applyAlignment="1">
      <alignment wrapText="1"/>
    </xf>
    <xf numFmtId="0" fontId="7" fillId="21" borderId="27" xfId="0" applyFont="1" applyFill="1" applyBorder="1" applyAlignment="1">
      <alignment horizontal="center" wrapText="1"/>
    </xf>
    <xf numFmtId="0" fontId="0" fillId="0" borderId="27" xfId="0" applyBorder="1" applyAlignment="1">
      <alignment horizontal="center" wrapText="1"/>
    </xf>
    <xf numFmtId="0" fontId="44" fillId="0" borderId="1" xfId="0" applyFont="1" applyBorder="1"/>
    <xf numFmtId="0" fontId="36" fillId="0" borderId="10" xfId="0" applyFont="1" applyBorder="1" applyAlignment="1">
      <alignment wrapText="1"/>
    </xf>
    <xf numFmtId="0" fontId="15" fillId="20" borderId="10" xfId="0" applyFont="1" applyFill="1" applyBorder="1" applyAlignment="1">
      <alignment horizontal="center"/>
    </xf>
    <xf numFmtId="0" fontId="2" fillId="22" borderId="72" xfId="0" applyFont="1" applyFill="1" applyBorder="1" applyAlignment="1">
      <alignment horizontal="center" vertical="center" wrapText="1"/>
    </xf>
    <xf numFmtId="0" fontId="2" fillId="22" borderId="77" xfId="0" applyFont="1" applyFill="1" applyBorder="1" applyAlignment="1">
      <alignment horizontal="center" vertical="center" wrapText="1"/>
    </xf>
    <xf numFmtId="0" fontId="44" fillId="0" borderId="27" xfId="0" applyFont="1" applyBorder="1" applyAlignment="1">
      <alignment horizontal="center" vertical="center" wrapText="1"/>
    </xf>
    <xf numFmtId="0" fontId="36" fillId="21" borderId="27" xfId="0" applyFont="1" applyFill="1" applyBorder="1" applyAlignment="1">
      <alignment horizontal="center" vertical="center" wrapText="1"/>
    </xf>
    <xf numFmtId="0" fontId="44" fillId="0" borderId="25" xfId="0" applyFont="1" applyBorder="1" applyAlignment="1">
      <alignment horizontal="center" vertical="center" wrapText="1"/>
    </xf>
    <xf numFmtId="0" fontId="36" fillId="21" borderId="25" xfId="0" applyFont="1" applyFill="1" applyBorder="1" applyAlignment="1">
      <alignment horizontal="center" vertical="center" wrapText="1"/>
    </xf>
    <xf numFmtId="0" fontId="2" fillId="21" borderId="25" xfId="0" applyFont="1" applyFill="1" applyBorder="1" applyAlignment="1">
      <alignment horizontal="center" vertical="center" wrapText="1"/>
    </xf>
    <xf numFmtId="0" fontId="44" fillId="0" borderId="37" xfId="0" applyFont="1" applyBorder="1" applyAlignment="1">
      <alignment horizontal="center" vertical="center" wrapText="1"/>
    </xf>
    <xf numFmtId="0" fontId="36" fillId="21" borderId="37" xfId="0" applyFont="1" applyFill="1" applyBorder="1" applyAlignment="1">
      <alignment horizontal="center" vertical="center" wrapText="1"/>
    </xf>
    <xf numFmtId="0" fontId="51" fillId="0" borderId="72" xfId="0" applyFont="1" applyBorder="1" applyAlignment="1">
      <alignment horizontal="center" vertical="center" wrapText="1"/>
    </xf>
    <xf numFmtId="169" fontId="15" fillId="19" borderId="1" xfId="0" applyNumberFormat="1" applyFont="1" applyFill="1" applyBorder="1" applyAlignment="1">
      <alignment horizontal="center" vertical="center"/>
    </xf>
    <xf numFmtId="169" fontId="55" fillId="0" borderId="0" xfId="0" applyNumberFormat="1" applyFont="1" applyAlignment="1">
      <alignment horizontal="center" vertical="center"/>
    </xf>
    <xf numFmtId="169" fontId="0" fillId="0" borderId="10" xfId="0" applyNumberFormat="1" applyBorder="1" applyAlignment="1">
      <alignment horizontal="center" vertical="center"/>
    </xf>
    <xf numFmtId="8" fontId="0" fillId="19" borderId="10" xfId="0" applyNumberFormat="1" applyFill="1" applyBorder="1"/>
    <xf numFmtId="8" fontId="0" fillId="0" borderId="10" xfId="0" applyNumberFormat="1" applyBorder="1"/>
    <xf numFmtId="8" fontId="0" fillId="19" borderId="1" xfId="0" applyNumberFormat="1" applyFill="1" applyBorder="1"/>
    <xf numFmtId="8" fontId="0" fillId="0" borderId="1" xfId="0" applyNumberFormat="1" applyBorder="1"/>
    <xf numFmtId="169" fontId="15" fillId="0" borderId="62" xfId="0" applyNumberFormat="1" applyFont="1" applyBorder="1" applyAlignment="1">
      <alignment horizontal="center" vertical="center"/>
    </xf>
    <xf numFmtId="169" fontId="15" fillId="19" borderId="62" xfId="0" applyNumberFormat="1" applyFont="1" applyFill="1" applyBorder="1"/>
    <xf numFmtId="169" fontId="15" fillId="0" borderId="70" xfId="0" applyNumberFormat="1" applyFont="1" applyBorder="1" applyAlignment="1">
      <alignment horizontal="center" vertical="center"/>
    </xf>
    <xf numFmtId="169" fontId="15" fillId="19" borderId="70" xfId="0" applyNumberFormat="1" applyFont="1" applyFill="1" applyBorder="1" applyAlignment="1">
      <alignment horizontal="center" vertical="center"/>
    </xf>
    <xf numFmtId="169" fontId="15" fillId="0" borderId="41" xfId="0" applyNumberFormat="1" applyFont="1" applyBorder="1" applyAlignment="1">
      <alignment horizontal="center" vertical="center"/>
    </xf>
    <xf numFmtId="169" fontId="0" fillId="0" borderId="80" xfId="0" applyNumberFormat="1" applyBorder="1" applyAlignment="1">
      <alignment horizontal="center" vertical="center"/>
    </xf>
    <xf numFmtId="169" fontId="0" fillId="0" borderId="70" xfId="0" applyNumberFormat="1" applyBorder="1" applyAlignment="1">
      <alignment horizontal="center" vertical="center"/>
    </xf>
    <xf numFmtId="169" fontId="15" fillId="0" borderId="10" xfId="0" applyNumberFormat="1" applyFont="1" applyBorder="1" applyAlignment="1">
      <alignment horizontal="center" vertical="center"/>
    </xf>
    <xf numFmtId="0" fontId="2" fillId="3" borderId="41" xfId="0" applyFont="1" applyFill="1" applyBorder="1" applyAlignment="1">
      <alignment wrapText="1"/>
    </xf>
    <xf numFmtId="8" fontId="0" fillId="3" borderId="1" xfId="0" applyNumberFormat="1" applyFill="1" applyBorder="1" applyAlignment="1">
      <alignment horizontal="center" vertical="center"/>
    </xf>
    <xf numFmtId="0" fontId="36" fillId="3" borderId="10" xfId="0" applyFont="1" applyFill="1" applyBorder="1" applyAlignment="1">
      <alignment wrapText="1"/>
    </xf>
    <xf numFmtId="0" fontId="2" fillId="3" borderId="10" xfId="0" applyFont="1" applyFill="1" applyBorder="1" applyAlignment="1">
      <alignment wrapText="1"/>
    </xf>
    <xf numFmtId="0" fontId="36" fillId="3" borderId="1" xfId="0" applyFont="1" applyFill="1" applyBorder="1" applyAlignment="1">
      <alignment wrapText="1"/>
    </xf>
    <xf numFmtId="0" fontId="44" fillId="3" borderId="1" xfId="0" applyFont="1" applyFill="1" applyBorder="1" applyAlignment="1">
      <alignment wrapText="1"/>
    </xf>
    <xf numFmtId="0" fontId="36" fillId="3" borderId="72" xfId="0" applyFont="1" applyFill="1" applyBorder="1" applyAlignment="1">
      <alignment horizontal="center" wrapText="1"/>
    </xf>
    <xf numFmtId="0" fontId="36" fillId="3" borderId="77" xfId="0" applyFont="1" applyFill="1" applyBorder="1" applyAlignment="1">
      <alignment horizontal="center" wrapText="1"/>
    </xf>
    <xf numFmtId="0" fontId="0" fillId="3" borderId="77" xfId="0" applyFill="1" applyBorder="1" applyAlignment="1">
      <alignment horizontal="center" wrapText="1"/>
    </xf>
    <xf numFmtId="8" fontId="15" fillId="19" borderId="46" xfId="0" applyNumberFormat="1" applyFont="1" applyFill="1" applyBorder="1" applyAlignment="1">
      <alignment horizontal="center"/>
    </xf>
    <xf numFmtId="8" fontId="15" fillId="0" borderId="46" xfId="0" applyNumberFormat="1" applyFont="1" applyBorder="1" applyAlignment="1">
      <alignment horizontal="center"/>
    </xf>
    <xf numFmtId="8" fontId="15" fillId="19" borderId="1" xfId="0" applyNumberFormat="1" applyFont="1" applyFill="1" applyBorder="1" applyAlignment="1">
      <alignment horizontal="center"/>
    </xf>
    <xf numFmtId="8" fontId="15" fillId="0" borderId="1" xfId="0" applyNumberFormat="1" applyFont="1" applyBorder="1" applyAlignment="1">
      <alignment horizontal="center"/>
    </xf>
    <xf numFmtId="169" fontId="15" fillId="19" borderId="1" xfId="0" applyNumberFormat="1" applyFont="1" applyFill="1" applyBorder="1" applyAlignment="1">
      <alignment horizontal="center"/>
    </xf>
    <xf numFmtId="169" fontId="15" fillId="0" borderId="1" xfId="0" applyNumberFormat="1" applyFont="1" applyBorder="1" applyAlignment="1">
      <alignment horizontal="center"/>
    </xf>
    <xf numFmtId="0" fontId="15" fillId="0" borderId="1" xfId="0" applyFont="1" applyBorder="1" applyAlignment="1">
      <alignment horizontal="center"/>
    </xf>
    <xf numFmtId="43" fontId="0" fillId="10" borderId="1" xfId="0" applyNumberFormat="1" applyFill="1" applyBorder="1" applyAlignment="1">
      <alignment horizontal="center" vertical="center"/>
    </xf>
    <xf numFmtId="2" fontId="0" fillId="10" borderId="1" xfId="0" quotePrefix="1" applyNumberFormat="1" applyFill="1" applyBorder="1" applyAlignment="1">
      <alignment horizontal="right" vertical="center" wrapText="1"/>
    </xf>
    <xf numFmtId="0" fontId="0" fillId="10" borderId="1" xfId="0" quotePrefix="1" applyFill="1" applyBorder="1" applyAlignment="1">
      <alignment horizontal="right" vertical="center" wrapText="1"/>
    </xf>
    <xf numFmtId="0" fontId="0" fillId="0" borderId="62" xfId="0" applyBorder="1" applyAlignment="1">
      <alignment horizontal="center" vertical="center"/>
    </xf>
    <xf numFmtId="0" fontId="0" fillId="0" borderId="62" xfId="0" applyBorder="1" applyAlignment="1">
      <alignment horizontal="left" vertical="center" wrapText="1"/>
    </xf>
    <xf numFmtId="0" fontId="0" fillId="10" borderId="62" xfId="0" quotePrefix="1" applyFill="1" applyBorder="1" applyAlignment="1">
      <alignment horizontal="right" vertical="center" wrapText="1"/>
    </xf>
    <xf numFmtId="0" fontId="2"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174" fontId="1" fillId="0" borderId="1" xfId="1" applyNumberFormat="1" applyFill="1" applyBorder="1" applyAlignment="1">
      <alignment horizontal="center"/>
    </xf>
    <xf numFmtId="2" fontId="0" fillId="0" borderId="1" xfId="0" applyNumberFormat="1" applyBorder="1" applyAlignment="1">
      <alignment horizontal="center" vertical="center"/>
    </xf>
    <xf numFmtId="2" fontId="1" fillId="0" borderId="1" xfId="1" applyNumberFormat="1" applyFill="1" applyBorder="1" applyAlignment="1">
      <alignment horizontal="center"/>
    </xf>
    <xf numFmtId="44" fontId="56" fillId="0" borderId="1" xfId="0" applyNumberFormat="1" applyFont="1" applyBorder="1" applyAlignment="1">
      <alignment horizontal="center"/>
    </xf>
    <xf numFmtId="44" fontId="56" fillId="10" borderId="1" xfId="0" applyNumberFormat="1" applyFont="1" applyFill="1" applyBorder="1" applyAlignment="1">
      <alignment horizont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47" fillId="16" borderId="1" xfId="0" applyFont="1" applyFill="1" applyBorder="1" applyAlignment="1">
      <alignment horizontal="center" vertical="center"/>
    </xf>
    <xf numFmtId="0" fontId="47" fillId="16" borderId="4" xfId="0" applyFont="1" applyFill="1" applyBorder="1" applyAlignment="1">
      <alignment horizontal="center" vertical="center"/>
    </xf>
    <xf numFmtId="0" fontId="0" fillId="0" borderId="48" xfId="0" applyBorder="1" applyAlignment="1">
      <alignment horizontal="center" vertical="center"/>
    </xf>
    <xf numFmtId="0" fontId="0" fillId="0" borderId="63"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xf>
    <xf numFmtId="0" fontId="13" fillId="0" borderId="33" xfId="0" applyFont="1" applyBorder="1" applyAlignment="1">
      <alignment vertical="center" wrapText="1"/>
    </xf>
    <xf numFmtId="0" fontId="30" fillId="0" borderId="34" xfId="0" applyFont="1" applyBorder="1" applyAlignment="1">
      <alignment vertical="center" wrapText="1"/>
    </xf>
    <xf numFmtId="0" fontId="30" fillId="0" borderId="35" xfId="0" applyFont="1" applyBorder="1" applyAlignment="1">
      <alignment vertical="center" wrapText="1"/>
    </xf>
    <xf numFmtId="0" fontId="30" fillId="0" borderId="23" xfId="0" applyFont="1" applyBorder="1" applyAlignment="1">
      <alignment vertical="center" wrapText="1"/>
    </xf>
    <xf numFmtId="0" fontId="30" fillId="0" borderId="24" xfId="0" applyFont="1" applyBorder="1" applyAlignment="1">
      <alignment vertical="center" wrapText="1"/>
    </xf>
    <xf numFmtId="0" fontId="30" fillId="0" borderId="25" xfId="0" applyFont="1" applyBorder="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1" xfId="0" applyBorder="1" applyAlignment="1">
      <alignment horizontal="left" vertical="center"/>
    </xf>
    <xf numFmtId="169" fontId="48" fillId="9" borderId="22" xfId="0" applyNumberFormat="1" applyFont="1" applyFill="1" applyBorder="1" applyAlignment="1">
      <alignment horizontal="center" vertical="center"/>
    </xf>
    <xf numFmtId="169" fontId="48" fillId="9" borderId="20" xfId="0" applyNumberFormat="1" applyFont="1" applyFill="1" applyBorder="1" applyAlignment="1">
      <alignment horizontal="center" vertical="center"/>
    </xf>
    <xf numFmtId="0" fontId="46" fillId="9" borderId="51" xfId="0" applyFont="1" applyFill="1" applyBorder="1" applyAlignment="1">
      <alignment horizontal="center" vertical="center"/>
    </xf>
    <xf numFmtId="0" fontId="46" fillId="9" borderId="56" xfId="0" applyFont="1" applyFill="1" applyBorder="1" applyAlignment="1">
      <alignment horizontal="center" vertic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0" borderId="1" xfId="0" applyFont="1" applyBorder="1" applyAlignment="1">
      <alignment horizontal="center" vertical="center" wrapText="1"/>
    </xf>
    <xf numFmtId="0" fontId="1" fillId="0" borderId="1" xfId="0" applyFont="1" applyBorder="1" applyAlignment="1">
      <alignment horizontal="left"/>
    </xf>
    <xf numFmtId="0" fontId="13" fillId="4" borderId="6" xfId="0" applyFont="1" applyFill="1" applyBorder="1" applyAlignment="1">
      <alignment horizontal="center"/>
    </xf>
    <xf numFmtId="0" fontId="13" fillId="4" borderId="47" xfId="0" applyFont="1" applyFill="1" applyBorder="1" applyAlignment="1">
      <alignment horizontal="center"/>
    </xf>
    <xf numFmtId="0" fontId="49" fillId="9" borderId="22" xfId="0" applyFont="1" applyFill="1" applyBorder="1" applyAlignment="1">
      <alignment horizontal="center" vertical="center"/>
    </xf>
    <xf numFmtId="0" fontId="49" fillId="9" borderId="20" xfId="0" applyFont="1" applyFill="1" applyBorder="1" applyAlignment="1">
      <alignment horizontal="center" vertical="center"/>
    </xf>
    <xf numFmtId="0" fontId="46" fillId="9" borderId="21" xfId="0" applyFont="1" applyFill="1" applyBorder="1" applyAlignment="1">
      <alignment horizontal="center" vertical="center"/>
    </xf>
    <xf numFmtId="0" fontId="46" fillId="9" borderId="74" xfId="0" applyFont="1" applyFill="1" applyBorder="1" applyAlignment="1">
      <alignment horizontal="center" vertical="center"/>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0" fillId="0" borderId="1" xfId="0" applyBorder="1"/>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76"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0" fillId="0" borderId="1" xfId="0" applyBorder="1" applyAlignment="1">
      <alignment horizontal="left" wrapText="1"/>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18" fillId="0" borderId="1" xfId="0" applyFont="1" applyBorder="1" applyAlignment="1">
      <alignment horizontal="left"/>
    </xf>
    <xf numFmtId="0" fontId="20" fillId="0" borderId="1" xfId="0" applyFont="1" applyBorder="1"/>
    <xf numFmtId="0" fontId="0" fillId="0" borderId="1" xfId="0" applyBorder="1" applyAlignment="1">
      <alignment wrapText="1"/>
    </xf>
    <xf numFmtId="0" fontId="24" fillId="0" borderId="26" xfId="0" applyFont="1" applyBorder="1" applyAlignment="1">
      <alignment horizontal="center"/>
    </xf>
    <xf numFmtId="0" fontId="24" fillId="0" borderId="12" xfId="0" applyFont="1" applyBorder="1" applyAlignment="1">
      <alignment horizontal="center"/>
    </xf>
    <xf numFmtId="0" fontId="24" fillId="0" borderId="27" xfId="0" applyFont="1" applyBorder="1" applyAlignment="1">
      <alignment horizontal="center"/>
    </xf>
    <xf numFmtId="0" fontId="1" fillId="0" borderId="1" xfId="0" applyFont="1" applyBorder="1" applyAlignment="1">
      <alignment horizontal="left" vertical="center"/>
    </xf>
    <xf numFmtId="0" fontId="2" fillId="0" borderId="62" xfId="0" applyFont="1" applyBorder="1" applyAlignment="1">
      <alignment horizontal="center"/>
    </xf>
    <xf numFmtId="0" fontId="2" fillId="0" borderId="4" xfId="0" applyFont="1" applyBorder="1" applyAlignment="1">
      <alignment horizontal="center"/>
    </xf>
    <xf numFmtId="0" fontId="0" fillId="10" borderId="5" xfId="0" applyFill="1" applyBorder="1" applyAlignment="1">
      <alignment horizontal="left" vertical="center"/>
    </xf>
    <xf numFmtId="0" fontId="0" fillId="10" borderId="1" xfId="0" applyFill="1" applyBorder="1" applyAlignment="1">
      <alignment horizontal="left" vertic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1" fillId="0" borderId="26" xfId="0" applyFont="1" applyBorder="1" applyAlignment="1">
      <alignment horizontal="center" vertical="center" wrapText="1"/>
    </xf>
    <xf numFmtId="0" fontId="0" fillId="10" borderId="70" xfId="0"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53" fillId="10" borderId="5" xfId="0" applyFont="1" applyFill="1" applyBorder="1" applyAlignment="1">
      <alignment horizontal="left" vertical="center"/>
    </xf>
    <xf numFmtId="0" fontId="2" fillId="0" borderId="6" xfId="0" applyFont="1" applyBorder="1" applyAlignment="1">
      <alignment horizontal="center"/>
    </xf>
    <xf numFmtId="0" fontId="2" fillId="0" borderId="47" xfId="0" applyFont="1" applyBorder="1" applyAlignment="1">
      <alignment horizontal="center"/>
    </xf>
    <xf numFmtId="0" fontId="13" fillId="0" borderId="57"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58"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75" xfId="0" applyFont="1" applyBorder="1" applyAlignment="1">
      <alignment horizontal="center" vertical="center" wrapText="1"/>
    </xf>
    <xf numFmtId="0" fontId="36" fillId="10" borderId="5" xfId="0" applyFont="1" applyFill="1" applyBorder="1" applyAlignment="1">
      <alignment horizontal="left" vertical="center"/>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0" fillId="0" borderId="0" xfId="0" applyAlignment="1">
      <alignment horizontal="left" vertical="top" wrapText="1"/>
    </xf>
    <xf numFmtId="0" fontId="5" fillId="0" borderId="0" xfId="0" applyFont="1" applyAlignment="1">
      <alignment horizont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2" fillId="7" borderId="1" xfId="0" applyNumberFormat="1" applyFont="1" applyFill="1" applyBorder="1" applyAlignment="1">
      <alignment horizontal="left" vertical="center"/>
    </xf>
    <xf numFmtId="0" fontId="42" fillId="7" borderId="4" xfId="0" applyFont="1" applyFill="1" applyBorder="1" applyAlignment="1">
      <alignment horizontal="left" vertical="center"/>
    </xf>
    <xf numFmtId="3" fontId="42" fillId="0" borderId="47" xfId="0" applyNumberFormat="1" applyFont="1" applyBorder="1" applyAlignment="1">
      <alignment horizontal="left" vertical="center"/>
    </xf>
    <xf numFmtId="0" fontId="42"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2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2" fillId="0" borderId="47" xfId="0" applyFont="1" applyBorder="1" applyAlignment="1">
      <alignment horizontal="left" vertical="center"/>
    </xf>
    <xf numFmtId="0" fontId="16" fillId="0" borderId="47" xfId="4" applyBorder="1" applyAlignment="1" applyProtection="1">
      <alignment horizontal="left" vertical="center" wrapText="1"/>
    </xf>
    <xf numFmtId="0" fontId="42" fillId="0" borderId="47" xfId="0" applyFont="1" applyBorder="1" applyAlignment="1">
      <alignment horizontal="left" vertical="center" wrapText="1"/>
    </xf>
    <xf numFmtId="0" fontId="42"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3" fillId="7" borderId="1" xfId="4" applyFont="1" applyFill="1" applyBorder="1" applyAlignment="1" applyProtection="1">
      <alignment horizontal="left" vertical="center" wrapText="1"/>
    </xf>
    <xf numFmtId="0" fontId="40" fillId="0" borderId="22" xfId="0" applyFont="1" applyBorder="1" applyAlignment="1">
      <alignment horizontal="left" vertical="center" wrapText="1"/>
    </xf>
    <xf numFmtId="0" fontId="40" fillId="0" borderId="20" xfId="0" applyFont="1" applyBorder="1" applyAlignment="1">
      <alignment horizontal="left" vertical="center" wrapText="1"/>
    </xf>
    <xf numFmtId="0" fontId="40"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5" fillId="0" borderId="1" xfId="4" applyFont="1" applyBorder="1" applyAlignment="1" applyProtection="1">
      <alignment horizontal="left" vertical="center"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2" fillId="6" borderId="7" xfId="0" applyFont="1" applyFill="1" applyBorder="1" applyAlignment="1">
      <alignment horizontal="center" vertical="center" textRotation="90"/>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45"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0" fillId="0" borderId="5" xfId="0" applyBorder="1" applyAlignment="1">
      <alignment horizontal="center" vertical="center"/>
    </xf>
    <xf numFmtId="0" fontId="2" fillId="6" borderId="70" xfId="0" applyFont="1" applyFill="1" applyBorder="1" applyAlignment="1">
      <alignment horizontal="center" vertical="center"/>
    </xf>
    <xf numFmtId="0" fontId="2" fillId="6" borderId="70" xfId="0" applyFont="1" applyFill="1" applyBorder="1" applyAlignment="1">
      <alignment horizontal="center" vertical="center" wrapText="1"/>
    </xf>
    <xf numFmtId="0" fontId="2" fillId="6" borderId="70" xfId="0" applyFont="1" applyFill="1" applyBorder="1" applyAlignment="1">
      <alignment horizontal="center" vertical="center" textRotation="90"/>
    </xf>
    <xf numFmtId="0" fontId="1" fillId="6" borderId="70" xfId="0" applyFont="1" applyFill="1" applyBorder="1" applyAlignment="1">
      <alignment horizontal="center"/>
    </xf>
    <xf numFmtId="0" fontId="42" fillId="6" borderId="46" xfId="0" applyFont="1" applyFill="1" applyBorder="1" applyAlignment="1">
      <alignment horizontal="left" vertical="center" wrapText="1"/>
    </xf>
    <xf numFmtId="0" fontId="42" fillId="6" borderId="3" xfId="0" applyFont="1" applyFill="1" applyBorder="1" applyAlignment="1">
      <alignment horizontal="left" vertical="center" wrapText="1"/>
    </xf>
    <xf numFmtId="3" fontId="42" fillId="0" borderId="1" xfId="0" applyNumberFormat="1" applyFont="1" applyBorder="1" applyAlignment="1">
      <alignment horizontal="left" vertical="center"/>
    </xf>
    <xf numFmtId="0" fontId="42" fillId="0" borderId="4" xfId="0" applyFont="1" applyBorder="1" applyAlignment="1">
      <alignment horizontal="left" vertical="center"/>
    </xf>
    <xf numFmtId="0" fontId="42" fillId="6" borderId="1"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0" borderId="57" xfId="0" applyFont="1" applyBorder="1" applyAlignment="1">
      <alignment horizontal="left" vertical="top" wrapText="1"/>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1" xfId="0" applyBorder="1" applyAlignment="1">
      <alignment horizontal="center" vertical="center"/>
    </xf>
    <xf numFmtId="0" fontId="0" fillId="0" borderId="78"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8" borderId="29" xfId="0" applyNumberFormat="1" applyFont="1" applyFill="1" applyBorder="1" applyAlignment="1">
      <alignment horizontal="center"/>
    </xf>
    <xf numFmtId="44" fontId="2" fillId="18" borderId="79" xfId="0" applyNumberFormat="1" applyFont="1" applyFill="1" applyBorder="1" applyAlignment="1">
      <alignment horizont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5" fillId="4" borderId="22" xfId="0" applyFont="1" applyFill="1" applyBorder="1" applyAlignment="1">
      <alignment horizontal="center" vertical="center"/>
    </xf>
    <xf numFmtId="0" fontId="25" fillId="4" borderId="20" xfId="0" applyFont="1" applyFill="1" applyBorder="1" applyAlignment="1">
      <alignment horizontal="center" vertical="center"/>
    </xf>
    <xf numFmtId="0" fontId="25" fillId="4" borderId="14" xfId="0" applyFont="1" applyFill="1" applyBorder="1" applyAlignment="1">
      <alignment horizontal="center" vertical="center"/>
    </xf>
    <xf numFmtId="0" fontId="2" fillId="0" borderId="1" xfId="0" applyFont="1" applyBorder="1" applyAlignment="1">
      <alignment horizontal="left" wrapText="1"/>
    </xf>
    <xf numFmtId="10" fontId="36" fillId="14" borderId="69" xfId="0" applyNumberFormat="1" applyFont="1" applyFill="1" applyBorder="1" applyAlignment="1">
      <alignment horizontal="center" vertical="center" wrapText="1"/>
    </xf>
    <xf numFmtId="10" fontId="36" fillId="14" borderId="66"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E6C07E97-3951-4CC7-BE8E-BFD9C150B1B9}"/>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11</xdr:col>
      <xdr:colOff>295275</xdr:colOff>
      <xdr:row>12</xdr:row>
      <xdr:rowOff>104775</xdr:rowOff>
    </xdr:to>
    <xdr:pic>
      <xdr:nvPicPr>
        <xdr:cNvPr id="2" name="Imagem 1">
          <a:extLst>
            <a:ext uri="{FF2B5EF4-FFF2-40B4-BE49-F238E27FC236}">
              <a16:creationId xmlns:a16="http://schemas.microsoft.com/office/drawing/2014/main" id="{DFD2CD95-702A-D0F8-3303-43DBAAFC79FE}"/>
            </a:ext>
          </a:extLst>
        </xdr:cNvPr>
        <xdr:cNvPicPr>
          <a:picLocks noChangeAspect="1"/>
        </xdr:cNvPicPr>
      </xdr:nvPicPr>
      <xdr:blipFill>
        <a:blip xmlns:r="http://schemas.openxmlformats.org/officeDocument/2006/relationships" r:embed="rId1"/>
        <a:stretch>
          <a:fillRect/>
        </a:stretch>
      </xdr:blipFill>
      <xdr:spPr>
        <a:xfrm>
          <a:off x="5429250" y="152400"/>
          <a:ext cx="3343275" cy="1809750"/>
        </a:xfrm>
        <a:prstGeom prst="rect">
          <a:avLst/>
        </a:prstGeom>
      </xdr:spPr>
    </xdr:pic>
    <xdr:clientData/>
  </xdr:twoCellAnchor>
  <xdr:twoCellAnchor editAs="oneCell">
    <xdr:from>
      <xdr:col>6</xdr:col>
      <xdr:colOff>0</xdr:colOff>
      <xdr:row>14</xdr:row>
      <xdr:rowOff>0</xdr:rowOff>
    </xdr:from>
    <xdr:to>
      <xdr:col>13</xdr:col>
      <xdr:colOff>304800</xdr:colOff>
      <xdr:row>19</xdr:row>
      <xdr:rowOff>57150</xdr:rowOff>
    </xdr:to>
    <xdr:pic>
      <xdr:nvPicPr>
        <xdr:cNvPr id="3" name="Imagem 2">
          <a:extLst>
            <a:ext uri="{FF2B5EF4-FFF2-40B4-BE49-F238E27FC236}">
              <a16:creationId xmlns:a16="http://schemas.microsoft.com/office/drawing/2014/main" id="{35001F6F-9C0D-7CAD-B509-82DE3A567CA1}"/>
            </a:ext>
            <a:ext uri="{147F2762-F138-4A5C-976F-8EAC2B608ADB}">
              <a16:predDERef xmlns:a16="http://schemas.microsoft.com/office/drawing/2014/main" pred="{DFD2CD95-702A-D0F8-3303-43DBAAFC79FE}"/>
            </a:ext>
          </a:extLst>
        </xdr:cNvPr>
        <xdr:cNvPicPr>
          <a:picLocks noChangeAspect="1"/>
        </xdr:cNvPicPr>
      </xdr:nvPicPr>
      <xdr:blipFill>
        <a:blip xmlns:r="http://schemas.openxmlformats.org/officeDocument/2006/relationships" r:embed="rId2"/>
        <a:stretch>
          <a:fillRect/>
        </a:stretch>
      </xdr:blipFill>
      <xdr:spPr>
        <a:xfrm>
          <a:off x="5429250" y="2162175"/>
          <a:ext cx="4572000" cy="828675"/>
        </a:xfrm>
        <a:prstGeom prst="rect">
          <a:avLst/>
        </a:prstGeom>
      </xdr:spPr>
    </xdr:pic>
    <xdr:clientData/>
  </xdr:twoCellAnchor>
  <xdr:twoCellAnchor editAs="oneCell">
    <xdr:from>
      <xdr:col>6</xdr:col>
      <xdr:colOff>0</xdr:colOff>
      <xdr:row>20</xdr:row>
      <xdr:rowOff>0</xdr:rowOff>
    </xdr:from>
    <xdr:to>
      <xdr:col>13</xdr:col>
      <xdr:colOff>304800</xdr:colOff>
      <xdr:row>25</xdr:row>
      <xdr:rowOff>38100</xdr:rowOff>
    </xdr:to>
    <xdr:pic>
      <xdr:nvPicPr>
        <xdr:cNvPr id="4" name="Imagem 3">
          <a:extLst>
            <a:ext uri="{FF2B5EF4-FFF2-40B4-BE49-F238E27FC236}">
              <a16:creationId xmlns:a16="http://schemas.microsoft.com/office/drawing/2014/main" id="{49EE9213-A7E4-93B4-8D32-629057CC5C8E}"/>
            </a:ext>
            <a:ext uri="{147F2762-F138-4A5C-976F-8EAC2B608ADB}">
              <a16:predDERef xmlns:a16="http://schemas.microsoft.com/office/drawing/2014/main" pred="{35001F6F-9C0D-7CAD-B509-82DE3A567CA1}"/>
            </a:ext>
          </a:extLst>
        </xdr:cNvPr>
        <xdr:cNvPicPr>
          <a:picLocks noChangeAspect="1"/>
        </xdr:cNvPicPr>
      </xdr:nvPicPr>
      <xdr:blipFill>
        <a:blip xmlns:r="http://schemas.openxmlformats.org/officeDocument/2006/relationships" r:embed="rId3"/>
        <a:stretch>
          <a:fillRect/>
        </a:stretch>
      </xdr:blipFill>
      <xdr:spPr>
        <a:xfrm>
          <a:off x="5429250" y="3086100"/>
          <a:ext cx="4572000" cy="809625"/>
        </a:xfrm>
        <a:prstGeom prst="rect">
          <a:avLst/>
        </a:prstGeom>
      </xdr:spPr>
    </xdr:pic>
    <xdr:clientData/>
  </xdr:twoCellAnchor>
  <xdr:twoCellAnchor editAs="oneCell">
    <xdr:from>
      <xdr:col>6</xdr:col>
      <xdr:colOff>0</xdr:colOff>
      <xdr:row>35</xdr:row>
      <xdr:rowOff>0</xdr:rowOff>
    </xdr:from>
    <xdr:to>
      <xdr:col>13</xdr:col>
      <xdr:colOff>304800</xdr:colOff>
      <xdr:row>41</xdr:row>
      <xdr:rowOff>133350</xdr:rowOff>
    </xdr:to>
    <xdr:pic>
      <xdr:nvPicPr>
        <xdr:cNvPr id="5" name="Imagem 4">
          <a:extLst>
            <a:ext uri="{FF2B5EF4-FFF2-40B4-BE49-F238E27FC236}">
              <a16:creationId xmlns:a16="http://schemas.microsoft.com/office/drawing/2014/main" id="{A6F71BC2-628F-6D1F-B104-89A3DC9B4ACD}"/>
            </a:ext>
            <a:ext uri="{147F2762-F138-4A5C-976F-8EAC2B608ADB}">
              <a16:predDERef xmlns:a16="http://schemas.microsoft.com/office/drawing/2014/main" pred="{49EE9213-A7E4-93B4-8D32-629057CC5C8E}"/>
            </a:ext>
          </a:extLst>
        </xdr:cNvPr>
        <xdr:cNvPicPr>
          <a:picLocks noChangeAspect="1"/>
        </xdr:cNvPicPr>
      </xdr:nvPicPr>
      <xdr:blipFill>
        <a:blip xmlns:r="http://schemas.openxmlformats.org/officeDocument/2006/relationships" r:embed="rId4"/>
        <a:stretch>
          <a:fillRect/>
        </a:stretch>
      </xdr:blipFill>
      <xdr:spPr>
        <a:xfrm>
          <a:off x="5429250" y="5419725"/>
          <a:ext cx="4572000" cy="1057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63</xdr:row>
      <xdr:rowOff>57150</xdr:rowOff>
    </xdr:from>
    <xdr:to>
      <xdr:col>1</xdr:col>
      <xdr:colOff>361950</xdr:colOff>
      <xdr:row>64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64</xdr:row>
      <xdr:rowOff>133350</xdr:rowOff>
    </xdr:from>
    <xdr:to>
      <xdr:col>1</xdr:col>
      <xdr:colOff>523875</xdr:colOff>
      <xdr:row>65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64</xdr:row>
      <xdr:rowOff>133850</xdr:rowOff>
    </xdr:from>
    <xdr:to>
      <xdr:col>1</xdr:col>
      <xdr:colOff>2514600</xdr:colOff>
      <xdr:row>65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65</xdr:row>
      <xdr:rowOff>107282</xdr:rowOff>
    </xdr:from>
    <xdr:to>
      <xdr:col>1</xdr:col>
      <xdr:colOff>429628</xdr:colOff>
      <xdr:row>66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64</xdr:row>
      <xdr:rowOff>104775</xdr:rowOff>
    </xdr:from>
    <xdr:to>
      <xdr:col>1</xdr:col>
      <xdr:colOff>1962150</xdr:colOff>
      <xdr:row>65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64</xdr:row>
      <xdr:rowOff>114300</xdr:rowOff>
    </xdr:from>
    <xdr:to>
      <xdr:col>1</xdr:col>
      <xdr:colOff>3000374</xdr:colOff>
      <xdr:row>65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63</xdr:row>
      <xdr:rowOff>50131</xdr:rowOff>
    </xdr:from>
    <xdr:to>
      <xdr:col>1</xdr:col>
      <xdr:colOff>2971800</xdr:colOff>
      <xdr:row>64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63</xdr:row>
      <xdr:rowOff>57150</xdr:rowOff>
    </xdr:from>
    <xdr:to>
      <xdr:col>1</xdr:col>
      <xdr:colOff>361950</xdr:colOff>
      <xdr:row>64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64</xdr:row>
      <xdr:rowOff>133350</xdr:rowOff>
    </xdr:from>
    <xdr:to>
      <xdr:col>1</xdr:col>
      <xdr:colOff>523875</xdr:colOff>
      <xdr:row>65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64</xdr:row>
      <xdr:rowOff>133850</xdr:rowOff>
    </xdr:from>
    <xdr:to>
      <xdr:col>1</xdr:col>
      <xdr:colOff>2514600</xdr:colOff>
      <xdr:row>65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65</xdr:row>
      <xdr:rowOff>58153</xdr:rowOff>
    </xdr:from>
    <xdr:to>
      <xdr:col>1</xdr:col>
      <xdr:colOff>1966161</xdr:colOff>
      <xdr:row>66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65</xdr:row>
      <xdr:rowOff>107282</xdr:rowOff>
    </xdr:from>
    <xdr:to>
      <xdr:col>1</xdr:col>
      <xdr:colOff>429628</xdr:colOff>
      <xdr:row>66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64</xdr:row>
      <xdr:rowOff>250658</xdr:rowOff>
    </xdr:from>
    <xdr:to>
      <xdr:col>3</xdr:col>
      <xdr:colOff>280736</xdr:colOff>
      <xdr:row>64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58</xdr:row>
      <xdr:rowOff>104775</xdr:rowOff>
    </xdr:from>
    <xdr:to>
      <xdr:col>1</xdr:col>
      <xdr:colOff>1962150</xdr:colOff>
      <xdr:row>59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58</xdr:row>
      <xdr:rowOff>114300</xdr:rowOff>
    </xdr:from>
    <xdr:to>
      <xdr:col>1</xdr:col>
      <xdr:colOff>3000374</xdr:colOff>
      <xdr:row>59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57</xdr:row>
      <xdr:rowOff>50131</xdr:rowOff>
    </xdr:from>
    <xdr:to>
      <xdr:col>1</xdr:col>
      <xdr:colOff>2971800</xdr:colOff>
      <xdr:row>58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57</xdr:row>
      <xdr:rowOff>57150</xdr:rowOff>
    </xdr:from>
    <xdr:to>
      <xdr:col>1</xdr:col>
      <xdr:colOff>361950</xdr:colOff>
      <xdr:row>58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58</xdr:row>
      <xdr:rowOff>133350</xdr:rowOff>
    </xdr:from>
    <xdr:to>
      <xdr:col>1</xdr:col>
      <xdr:colOff>523875</xdr:colOff>
      <xdr:row>58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58</xdr:row>
      <xdr:rowOff>133850</xdr:rowOff>
    </xdr:from>
    <xdr:to>
      <xdr:col>1</xdr:col>
      <xdr:colOff>2514600</xdr:colOff>
      <xdr:row>59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59</xdr:row>
      <xdr:rowOff>58153</xdr:rowOff>
    </xdr:from>
    <xdr:to>
      <xdr:col>1</xdr:col>
      <xdr:colOff>1966161</xdr:colOff>
      <xdr:row>60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59</xdr:row>
      <xdr:rowOff>107282</xdr:rowOff>
    </xdr:from>
    <xdr:to>
      <xdr:col>1</xdr:col>
      <xdr:colOff>429628</xdr:colOff>
      <xdr:row>60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58</xdr:row>
      <xdr:rowOff>250658</xdr:rowOff>
    </xdr:from>
    <xdr:to>
      <xdr:col>3</xdr:col>
      <xdr:colOff>280736</xdr:colOff>
      <xdr:row>58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58</xdr:row>
      <xdr:rowOff>104775</xdr:rowOff>
    </xdr:from>
    <xdr:to>
      <xdr:col>1</xdr:col>
      <xdr:colOff>1962150</xdr:colOff>
      <xdr:row>59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58</xdr:row>
      <xdr:rowOff>114300</xdr:rowOff>
    </xdr:from>
    <xdr:to>
      <xdr:col>1</xdr:col>
      <xdr:colOff>3000374</xdr:colOff>
      <xdr:row>59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57</xdr:row>
      <xdr:rowOff>50131</xdr:rowOff>
    </xdr:from>
    <xdr:to>
      <xdr:col>1</xdr:col>
      <xdr:colOff>2971800</xdr:colOff>
      <xdr:row>58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57</xdr:row>
      <xdr:rowOff>57150</xdr:rowOff>
    </xdr:from>
    <xdr:to>
      <xdr:col>1</xdr:col>
      <xdr:colOff>361950</xdr:colOff>
      <xdr:row>58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58</xdr:row>
      <xdr:rowOff>133350</xdr:rowOff>
    </xdr:from>
    <xdr:to>
      <xdr:col>1</xdr:col>
      <xdr:colOff>523875</xdr:colOff>
      <xdr:row>58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58</xdr:row>
      <xdr:rowOff>133850</xdr:rowOff>
    </xdr:from>
    <xdr:to>
      <xdr:col>1</xdr:col>
      <xdr:colOff>2514600</xdr:colOff>
      <xdr:row>59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59</xdr:row>
      <xdr:rowOff>58153</xdr:rowOff>
    </xdr:from>
    <xdr:to>
      <xdr:col>1</xdr:col>
      <xdr:colOff>1966161</xdr:colOff>
      <xdr:row>60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59</xdr:row>
      <xdr:rowOff>107282</xdr:rowOff>
    </xdr:from>
    <xdr:to>
      <xdr:col>1</xdr:col>
      <xdr:colOff>429628</xdr:colOff>
      <xdr:row>60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58</xdr:row>
      <xdr:rowOff>250658</xdr:rowOff>
    </xdr:from>
    <xdr:to>
      <xdr:col>3</xdr:col>
      <xdr:colOff>280736</xdr:colOff>
      <xdr:row>58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37</xdr:row>
      <xdr:rowOff>104775</xdr:rowOff>
    </xdr:from>
    <xdr:to>
      <xdr:col>1</xdr:col>
      <xdr:colOff>1962150</xdr:colOff>
      <xdr:row>38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37</xdr:row>
      <xdr:rowOff>104775</xdr:rowOff>
    </xdr:from>
    <xdr:to>
      <xdr:col>1</xdr:col>
      <xdr:colOff>1962150</xdr:colOff>
      <xdr:row>38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37</xdr:row>
      <xdr:rowOff>104775</xdr:rowOff>
    </xdr:from>
    <xdr:to>
      <xdr:col>1</xdr:col>
      <xdr:colOff>1962150</xdr:colOff>
      <xdr:row>38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37</xdr:row>
      <xdr:rowOff>114300</xdr:rowOff>
    </xdr:from>
    <xdr:to>
      <xdr:col>1</xdr:col>
      <xdr:colOff>3003549</xdr:colOff>
      <xdr:row>38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520700</xdr:colOff>
      <xdr:row>38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38</xdr:row>
      <xdr:rowOff>58153</xdr:rowOff>
    </xdr:from>
    <xdr:to>
      <xdr:col>1</xdr:col>
      <xdr:colOff>1969336</xdr:colOff>
      <xdr:row>39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38</xdr:row>
      <xdr:rowOff>104107</xdr:rowOff>
    </xdr:from>
    <xdr:to>
      <xdr:col>1</xdr:col>
      <xdr:colOff>426453</xdr:colOff>
      <xdr:row>39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37</xdr:row>
      <xdr:rowOff>104775</xdr:rowOff>
    </xdr:from>
    <xdr:to>
      <xdr:col>1</xdr:col>
      <xdr:colOff>1962150</xdr:colOff>
      <xdr:row>38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101600</xdr:rowOff>
    </xdr:from>
    <xdr:to>
      <xdr:col>1</xdr:col>
      <xdr:colOff>1962150</xdr:colOff>
      <xdr:row>38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3003549</xdr:colOff>
      <xdr:row>38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36</xdr:row>
      <xdr:rowOff>46956</xdr:rowOff>
    </xdr:from>
    <xdr:to>
      <xdr:col>1</xdr:col>
      <xdr:colOff>2971800</xdr:colOff>
      <xdr:row>37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36</xdr:row>
      <xdr:rowOff>57150</xdr:rowOff>
    </xdr:from>
    <xdr:to>
      <xdr:col>1</xdr:col>
      <xdr:colOff>361950</xdr:colOff>
      <xdr:row>37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520700</xdr:colOff>
      <xdr:row>38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38</xdr:row>
      <xdr:rowOff>58153</xdr:rowOff>
    </xdr:from>
    <xdr:to>
      <xdr:col>1</xdr:col>
      <xdr:colOff>1969336</xdr:colOff>
      <xdr:row>39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38</xdr:row>
      <xdr:rowOff>104107</xdr:rowOff>
    </xdr:from>
    <xdr:to>
      <xdr:col>1</xdr:col>
      <xdr:colOff>426453</xdr:colOff>
      <xdr:row>39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38</xdr:row>
      <xdr:rowOff>6183</xdr:rowOff>
    </xdr:from>
    <xdr:to>
      <xdr:col>3</xdr:col>
      <xdr:colOff>277561</xdr:colOff>
      <xdr:row>38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38</xdr:row>
      <xdr:rowOff>77203</xdr:rowOff>
    </xdr:from>
    <xdr:to>
      <xdr:col>1</xdr:col>
      <xdr:colOff>1975686</xdr:colOff>
      <xdr:row>39</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47" t="s">
        <v>0</v>
      </c>
      <c r="B2" s="448"/>
      <c r="C2" s="449"/>
      <c r="F2" s="447" t="s">
        <v>1</v>
      </c>
      <c r="G2" s="448"/>
      <c r="H2" s="449"/>
    </row>
    <row r="4" spans="1:8" x14ac:dyDescent="0.2">
      <c r="A4" s="9" t="s">
        <v>2</v>
      </c>
      <c r="F4" s="9" t="s">
        <v>2</v>
      </c>
    </row>
    <row r="5" spans="1:8" x14ac:dyDescent="0.2">
      <c r="A5" t="s">
        <v>3</v>
      </c>
      <c r="C5" s="7">
        <f>'Controle de pragas - Item 2'!I53</f>
        <v>0</v>
      </c>
      <c r="F5" t="s">
        <v>3</v>
      </c>
      <c r="H5" s="7">
        <f>'Controle de pragas - Item 2'!I53</f>
        <v>0</v>
      </c>
    </row>
    <row r="6" spans="1:8" x14ac:dyDescent="0.2">
      <c r="A6" t="s">
        <v>4</v>
      </c>
      <c r="C6" s="7">
        <f>'Controle de pragas - Item 2'!I62</f>
        <v>0</v>
      </c>
      <c r="F6" t="s">
        <v>4</v>
      </c>
      <c r="H6" s="7">
        <f>'Controle de pragas - Item 2'!I62</f>
        <v>0</v>
      </c>
    </row>
    <row r="7" spans="1:8" x14ac:dyDescent="0.2">
      <c r="A7" s="9" t="s">
        <v>5</v>
      </c>
      <c r="C7" s="4">
        <f>SUM(C5:C6)</f>
        <v>0</v>
      </c>
      <c r="F7" s="9" t="s">
        <v>5</v>
      </c>
      <c r="H7" s="4">
        <f>SUM(H5:H6)</f>
        <v>0</v>
      </c>
    </row>
    <row r="9" spans="1:8" x14ac:dyDescent="0.2">
      <c r="A9" s="9" t="s">
        <v>6</v>
      </c>
      <c r="C9" s="52">
        <f>(SUM('Controle de pragas - Item 2'!H75:H81))</f>
        <v>0</v>
      </c>
      <c r="F9" s="9" t="s">
        <v>6</v>
      </c>
      <c r="H9" s="52">
        <f>'Controle de pragas - Item 2'!H82</f>
        <v>0</v>
      </c>
    </row>
    <row r="10" spans="1:8" ht="13.5" thickBot="1" x14ac:dyDescent="0.25"/>
    <row r="11" spans="1:8" ht="13.5" thickBot="1" x14ac:dyDescent="0.25">
      <c r="A11" s="53" t="s">
        <v>7</v>
      </c>
      <c r="B11" s="54"/>
      <c r="C11" s="55">
        <f>C7*C9</f>
        <v>0</v>
      </c>
      <c r="F11" s="53" t="s">
        <v>8</v>
      </c>
      <c r="G11" s="54"/>
      <c r="H11" s="55">
        <f>H7*H9</f>
        <v>0</v>
      </c>
    </row>
    <row r="13" spans="1:8" ht="13.5" thickBot="1" x14ac:dyDescent="0.25"/>
    <row r="14" spans="1:8" ht="13.5" thickBot="1" x14ac:dyDescent="0.25">
      <c r="C14" s="444" t="s">
        <v>9</v>
      </c>
      <c r="D14" s="445"/>
      <c r="E14" s="445"/>
      <c r="F14" s="446"/>
    </row>
    <row r="16" spans="1:8" x14ac:dyDescent="0.2">
      <c r="C16" t="str">
        <f>A11</f>
        <v>Valor GPS</v>
      </c>
      <c r="F16" s="7">
        <f>C11</f>
        <v>0</v>
      </c>
    </row>
    <row r="17" spans="3:8" x14ac:dyDescent="0.2">
      <c r="C17" t="str">
        <f>F11</f>
        <v>Valor FGTS</v>
      </c>
      <c r="F17" s="7">
        <f>H11</f>
        <v>0</v>
      </c>
    </row>
    <row r="19" spans="3:8" x14ac:dyDescent="0.2">
      <c r="C19" s="9" t="s">
        <v>10</v>
      </c>
      <c r="F19" s="94">
        <f>C9+H9</f>
        <v>0</v>
      </c>
      <c r="G19" s="9"/>
      <c r="H19" s="77"/>
    </row>
    <row r="20" spans="3:8" ht="13.5" thickBot="1" x14ac:dyDescent="0.25"/>
    <row r="21" spans="3:8" ht="13.5" thickBot="1" x14ac:dyDescent="0.25">
      <c r="C21" s="65" t="s">
        <v>11</v>
      </c>
      <c r="D21" s="78"/>
      <c r="E21" s="78"/>
      <c r="F21" s="79">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L59"/>
  <sheetViews>
    <sheetView topLeftCell="A11" zoomScale="85" zoomScaleNormal="85" workbookViewId="0">
      <selection activeCell="K23" sqref="K23:L26"/>
    </sheetView>
  </sheetViews>
  <sheetFormatPr defaultRowHeight="12.75" x14ac:dyDescent="0.2"/>
  <cols>
    <col min="1" max="1" width="3.7109375" style="183" bestFit="1" customWidth="1"/>
    <col min="2" max="2" width="47.7109375" customWidth="1"/>
    <col min="3" max="3" width="6.7109375" customWidth="1"/>
    <col min="4" max="4" width="5.5703125" customWidth="1"/>
    <col min="5" max="5" width="12.5703125" customWidth="1"/>
    <col min="6" max="6" width="11.28515625" bestFit="1" customWidth="1"/>
    <col min="7" max="7" width="11.7109375" bestFit="1" customWidth="1"/>
    <col min="8" max="8" width="11.85546875" customWidth="1"/>
    <col min="9" max="9" width="13.42578125" customWidth="1"/>
    <col min="10" max="10" width="14" customWidth="1"/>
    <col min="11" max="11" width="17.140625" bestFit="1" customWidth="1"/>
    <col min="12" max="12" width="14"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2" ht="21.75" customHeight="1" x14ac:dyDescent="0.2">
      <c r="A1">
        <v>252</v>
      </c>
      <c r="B1" s="252"/>
      <c r="C1" s="252"/>
      <c r="D1" s="252"/>
      <c r="E1" s="252"/>
      <c r="F1" s="252"/>
      <c r="G1" s="252"/>
      <c r="H1" s="252"/>
      <c r="I1" s="252"/>
      <c r="J1" s="252"/>
      <c r="K1" s="252"/>
      <c r="L1" s="253"/>
    </row>
    <row r="2" spans="1:12" ht="12.95" customHeight="1" x14ac:dyDescent="0.2">
      <c r="A2" s="224" t="s">
        <v>37</v>
      </c>
      <c r="B2" s="630"/>
      <c r="C2" s="630"/>
      <c r="D2" s="630"/>
      <c r="E2" s="237" t="s">
        <v>259</v>
      </c>
      <c r="F2" s="641"/>
      <c r="G2" s="630"/>
      <c r="H2" s="630"/>
      <c r="I2" s="630"/>
      <c r="J2" s="214" t="s">
        <v>260</v>
      </c>
      <c r="K2" s="709"/>
      <c r="L2" s="710"/>
    </row>
    <row r="3" spans="1:12" ht="12.95" customHeight="1" x14ac:dyDescent="0.2">
      <c r="A3" s="225" t="s">
        <v>39</v>
      </c>
      <c r="B3" s="636"/>
      <c r="C3" s="636"/>
      <c r="D3" s="636"/>
      <c r="E3" s="238" t="s">
        <v>259</v>
      </c>
      <c r="F3" s="638"/>
      <c r="G3" s="632"/>
      <c r="H3" s="632"/>
      <c r="I3" s="632"/>
      <c r="J3" s="216" t="s">
        <v>260</v>
      </c>
      <c r="K3" s="711"/>
      <c r="L3" s="712"/>
    </row>
    <row r="4" spans="1:12" ht="12.95" customHeight="1" x14ac:dyDescent="0.2">
      <c r="A4" s="226" t="s">
        <v>42</v>
      </c>
      <c r="B4" s="634"/>
      <c r="C4" s="634"/>
      <c r="D4" s="634"/>
      <c r="E4" s="172" t="s">
        <v>259</v>
      </c>
      <c r="F4" s="639"/>
      <c r="G4" s="689"/>
      <c r="H4" s="689"/>
      <c r="I4" s="689"/>
      <c r="J4" s="218" t="s">
        <v>260</v>
      </c>
      <c r="K4" s="713"/>
      <c r="L4" s="714"/>
    </row>
    <row r="5" spans="1:12" x14ac:dyDescent="0.2">
      <c r="A5" s="187" t="s">
        <v>45</v>
      </c>
      <c r="B5" s="636"/>
      <c r="C5" s="636"/>
      <c r="D5" s="636"/>
      <c r="E5" s="171" t="s">
        <v>259</v>
      </c>
      <c r="F5" s="638"/>
      <c r="G5" s="632"/>
      <c r="H5" s="632"/>
      <c r="I5" s="632"/>
      <c r="J5" s="171" t="s">
        <v>260</v>
      </c>
      <c r="K5" s="715"/>
      <c r="L5" s="637"/>
    </row>
    <row r="6" spans="1:12" x14ac:dyDescent="0.2">
      <c r="A6" s="188" t="s">
        <v>78</v>
      </c>
      <c r="B6" s="634"/>
      <c r="C6" s="634"/>
      <c r="D6" s="634"/>
      <c r="E6" s="172" t="s">
        <v>259</v>
      </c>
      <c r="F6" s="639"/>
      <c r="G6" s="634"/>
      <c r="H6" s="634"/>
      <c r="I6" s="634"/>
      <c r="J6" s="172" t="s">
        <v>260</v>
      </c>
      <c r="K6" s="634"/>
      <c r="L6" s="635"/>
    </row>
    <row r="7" spans="1:12" x14ac:dyDescent="0.2">
      <c r="A7" s="189" t="s">
        <v>80</v>
      </c>
      <c r="B7" s="665"/>
      <c r="C7" s="665"/>
      <c r="D7" s="665"/>
      <c r="E7" s="190" t="s">
        <v>259</v>
      </c>
      <c r="F7" s="716"/>
      <c r="G7" s="717"/>
      <c r="H7" s="717"/>
      <c r="I7" s="717"/>
      <c r="J7" s="191" t="s">
        <v>260</v>
      </c>
      <c r="K7" s="665"/>
      <c r="L7" s="718"/>
    </row>
    <row r="8" spans="1:12" x14ac:dyDescent="0.2">
      <c r="A8" s="707" t="s">
        <v>265</v>
      </c>
      <c r="B8" s="706" t="s">
        <v>343</v>
      </c>
      <c r="C8" s="707" t="s">
        <v>267</v>
      </c>
      <c r="D8" s="707" t="s">
        <v>268</v>
      </c>
      <c r="E8" s="708" t="s">
        <v>269</v>
      </c>
      <c r="F8" s="708"/>
      <c r="G8" s="708"/>
      <c r="H8" s="708"/>
      <c r="I8" s="708"/>
      <c r="J8" s="708"/>
      <c r="K8" s="705" t="s">
        <v>270</v>
      </c>
      <c r="L8" s="705"/>
    </row>
    <row r="9" spans="1:12" ht="13.5" x14ac:dyDescent="0.2">
      <c r="A9" s="707"/>
      <c r="B9" s="706"/>
      <c r="C9" s="707"/>
      <c r="D9" s="707"/>
      <c r="E9" s="338" t="s">
        <v>37</v>
      </c>
      <c r="F9" s="339" t="s">
        <v>39</v>
      </c>
      <c r="G9" s="339" t="s">
        <v>42</v>
      </c>
      <c r="H9" s="339" t="s">
        <v>45</v>
      </c>
      <c r="I9" s="339" t="s">
        <v>78</v>
      </c>
      <c r="J9" s="339" t="s">
        <v>80</v>
      </c>
      <c r="K9" s="706" t="s">
        <v>271</v>
      </c>
      <c r="L9" s="706" t="s">
        <v>272</v>
      </c>
    </row>
    <row r="10" spans="1:12" ht="23.25" customHeight="1" x14ac:dyDescent="0.2">
      <c r="A10" s="707"/>
      <c r="B10" s="706"/>
      <c r="C10" s="707"/>
      <c r="D10" s="707"/>
      <c r="E10" s="337" t="s">
        <v>273</v>
      </c>
      <c r="F10" s="337" t="s">
        <v>273</v>
      </c>
      <c r="G10" s="337" t="s">
        <v>273</v>
      </c>
      <c r="H10" s="337" t="s">
        <v>273</v>
      </c>
      <c r="I10" s="337" t="s">
        <v>273</v>
      </c>
      <c r="J10" s="337" t="s">
        <v>273</v>
      </c>
      <c r="K10" s="706"/>
      <c r="L10" s="706"/>
    </row>
    <row r="11" spans="1:12" s="178" customFormat="1" ht="14.1" customHeight="1" x14ac:dyDescent="0.2">
      <c r="A11" s="340">
        <v>1</v>
      </c>
      <c r="B11" s="343" t="s">
        <v>344</v>
      </c>
      <c r="C11" s="179" t="s">
        <v>267</v>
      </c>
      <c r="D11" s="341">
        <v>1</v>
      </c>
      <c r="E11" s="400">
        <v>328.41</v>
      </c>
      <c r="F11" s="361">
        <v>334.9</v>
      </c>
      <c r="G11" s="361">
        <v>298</v>
      </c>
      <c r="H11" s="401">
        <v>297</v>
      </c>
      <c r="I11" s="361">
        <v>280</v>
      </c>
      <c r="J11" s="361">
        <v>302.02999999999997</v>
      </c>
      <c r="K11" s="342"/>
      <c r="L11" s="342"/>
    </row>
    <row r="12" spans="1:12" s="178" customFormat="1" ht="14.1" customHeight="1" x14ac:dyDescent="0.2">
      <c r="A12" s="340">
        <v>2</v>
      </c>
      <c r="B12" s="343" t="s">
        <v>345</v>
      </c>
      <c r="C12" s="179" t="s">
        <v>267</v>
      </c>
      <c r="D12" s="341">
        <v>1</v>
      </c>
      <c r="E12" s="400">
        <v>250</v>
      </c>
      <c r="F12" s="361">
        <v>273.99</v>
      </c>
      <c r="G12" s="361">
        <v>309.08999999999997</v>
      </c>
      <c r="H12" s="361">
        <v>295.7</v>
      </c>
      <c r="I12" s="361">
        <v>209.4</v>
      </c>
      <c r="J12" s="361">
        <v>254.1</v>
      </c>
      <c r="K12" s="342"/>
      <c r="L12" s="342"/>
    </row>
    <row r="13" spans="1:12" s="178" customFormat="1" ht="14.1" customHeight="1" x14ac:dyDescent="0.2">
      <c r="A13" s="340">
        <v>3</v>
      </c>
      <c r="B13" s="383" t="s">
        <v>346</v>
      </c>
      <c r="C13" s="179" t="s">
        <v>267</v>
      </c>
      <c r="D13" s="341">
        <v>1</v>
      </c>
      <c r="E13" s="400">
        <v>251.09</v>
      </c>
      <c r="F13" s="361">
        <v>230</v>
      </c>
      <c r="G13" s="361">
        <v>302.14999999999998</v>
      </c>
      <c r="H13" s="361">
        <v>222.989</v>
      </c>
      <c r="I13" s="361">
        <v>249.88</v>
      </c>
      <c r="J13" s="361">
        <v>260.95999999999998</v>
      </c>
      <c r="K13" s="342"/>
      <c r="L13" s="342"/>
    </row>
    <row r="14" spans="1:12" s="178" customFormat="1" ht="14.1" customHeight="1" x14ac:dyDescent="0.2">
      <c r="A14" s="340">
        <v>4</v>
      </c>
      <c r="B14" s="384" t="s">
        <v>347</v>
      </c>
      <c r="C14" s="386" t="s">
        <v>267</v>
      </c>
      <c r="D14" s="385">
        <v>2</v>
      </c>
      <c r="E14" s="400">
        <v>29.9</v>
      </c>
      <c r="F14" s="361">
        <v>27</v>
      </c>
      <c r="G14" s="361">
        <v>29</v>
      </c>
      <c r="H14" s="361">
        <v>26.01</v>
      </c>
      <c r="I14" s="361">
        <v>29.61</v>
      </c>
      <c r="J14" s="361">
        <v>37.99</v>
      </c>
      <c r="K14" s="342"/>
      <c r="L14" s="342"/>
    </row>
    <row r="15" spans="1:12" s="178" customFormat="1" ht="14.1" customHeight="1" x14ac:dyDescent="0.2">
      <c r="A15" s="340">
        <v>5</v>
      </c>
      <c r="B15" s="384" t="s">
        <v>348</v>
      </c>
      <c r="C15" s="386" t="s">
        <v>267</v>
      </c>
      <c r="D15" s="385">
        <v>2</v>
      </c>
      <c r="E15" s="402">
        <v>50.57</v>
      </c>
      <c r="F15" s="402">
        <v>48.97</v>
      </c>
      <c r="G15" s="402">
        <v>49.73</v>
      </c>
      <c r="H15" s="402">
        <v>49</v>
      </c>
      <c r="I15" s="402">
        <v>41.9</v>
      </c>
      <c r="J15" s="402">
        <v>40.58</v>
      </c>
      <c r="K15" s="342"/>
      <c r="L15" s="342"/>
    </row>
    <row r="16" spans="1:12" s="178" customFormat="1" ht="14.1" customHeight="1" x14ac:dyDescent="0.2">
      <c r="A16" s="340">
        <v>6</v>
      </c>
      <c r="B16" s="384" t="s">
        <v>349</v>
      </c>
      <c r="C16" s="386" t="s">
        <v>267</v>
      </c>
      <c r="D16" s="385">
        <v>1</v>
      </c>
      <c r="E16" s="402">
        <v>2554.5500000000002</v>
      </c>
      <c r="F16" s="402">
        <v>2250.71</v>
      </c>
      <c r="G16" s="402">
        <v>2219.79</v>
      </c>
      <c r="H16" s="402">
        <v>2120</v>
      </c>
      <c r="I16" s="402">
        <v>2248</v>
      </c>
      <c r="J16" s="402">
        <v>2599</v>
      </c>
      <c r="K16" s="342"/>
      <c r="L16" s="342"/>
    </row>
    <row r="17" spans="1:12" s="178" customFormat="1" ht="14.1" customHeight="1" x14ac:dyDescent="0.2">
      <c r="A17" s="340">
        <v>7</v>
      </c>
      <c r="B17" s="387" t="s">
        <v>350</v>
      </c>
      <c r="C17" s="386" t="s">
        <v>267</v>
      </c>
      <c r="D17" s="385">
        <v>1</v>
      </c>
      <c r="E17" s="400">
        <v>1187.49</v>
      </c>
      <c r="F17" s="361">
        <v>1149</v>
      </c>
      <c r="G17" s="361">
        <v>1129</v>
      </c>
      <c r="H17" s="361"/>
      <c r="I17" s="361"/>
      <c r="J17" s="361"/>
      <c r="K17" s="342"/>
      <c r="L17" s="342"/>
    </row>
    <row r="18" spans="1:12" s="178" customFormat="1" ht="12.95" customHeight="1" thickBot="1" x14ac:dyDescent="0.25">
      <c r="A18" s="643" t="s">
        <v>351</v>
      </c>
      <c r="B18" s="644"/>
      <c r="C18" s="644"/>
      <c r="D18" s="644"/>
      <c r="E18" s="644"/>
      <c r="F18" s="644"/>
      <c r="G18" s="644"/>
      <c r="H18" s="644"/>
      <c r="I18" s="644"/>
      <c r="J18" s="645"/>
      <c r="K18" s="646">
        <f>SUM(L11:L17)</f>
        <v>0</v>
      </c>
      <c r="L18" s="647"/>
    </row>
    <row r="19" spans="1:12" s="178" customFormat="1" ht="12.95" customHeight="1" thickBot="1" x14ac:dyDescent="0.25">
      <c r="A19" s="169"/>
      <c r="B19" s="169"/>
      <c r="C19" s="169"/>
      <c r="D19" s="169"/>
      <c r="E19" s="169"/>
      <c r="F19" s="169"/>
      <c r="G19" s="169"/>
      <c r="H19" s="169"/>
      <c r="I19" s="169"/>
      <c r="J19" s="169"/>
      <c r="K19" s="208"/>
      <c r="L19" s="208"/>
    </row>
    <row r="20" spans="1:12" s="178" customFormat="1" ht="12.95" customHeight="1" x14ac:dyDescent="0.2">
      <c r="A20" s="648" t="s">
        <v>352</v>
      </c>
      <c r="B20" s="649"/>
      <c r="C20" s="649"/>
      <c r="D20" s="649"/>
      <c r="E20" s="649"/>
      <c r="F20" s="649"/>
      <c r="G20" s="649"/>
      <c r="H20" s="649"/>
      <c r="I20" s="649"/>
      <c r="J20" s="650"/>
      <c r="K20" s="651">
        <f>(K18/60/'Limpeza - Item 1'!H174)</f>
        <v>0</v>
      </c>
      <c r="L20" s="652"/>
    </row>
    <row r="21" spans="1:12" s="178" customFormat="1" ht="12.95" customHeight="1" thickBot="1" x14ac:dyDescent="0.25">
      <c r="A21" s="169"/>
      <c r="B21" s="169"/>
      <c r="C21" s="169"/>
      <c r="D21" s="169"/>
      <c r="E21" s="169"/>
      <c r="F21" s="169"/>
      <c r="G21" s="169"/>
      <c r="H21" s="169"/>
      <c r="I21" s="169"/>
      <c r="J21" s="169"/>
      <c r="K21" s="202"/>
      <c r="L21" s="202"/>
    </row>
    <row r="22" spans="1:12" s="178" customFormat="1" ht="12.95" customHeight="1" x14ac:dyDescent="0.2">
      <c r="A22" s="169"/>
      <c r="B22" s="702" t="s">
        <v>353</v>
      </c>
      <c r="C22" s="703"/>
      <c r="D22" s="703"/>
      <c r="E22" s="703"/>
      <c r="F22" s="703"/>
      <c r="G22" s="703"/>
      <c r="H22" s="703"/>
      <c r="I22" s="703"/>
      <c r="J22" s="703"/>
      <c r="K22" s="349" t="s">
        <v>25</v>
      </c>
      <c r="L22" s="350" t="s">
        <v>354</v>
      </c>
    </row>
    <row r="23" spans="1:12" s="178" customFormat="1" ht="12.95" customHeight="1" x14ac:dyDescent="0.2">
      <c r="A23" s="169"/>
      <c r="B23" s="704" t="s">
        <v>355</v>
      </c>
      <c r="C23" s="459"/>
      <c r="D23" s="459"/>
      <c r="E23" s="459"/>
      <c r="F23" s="459"/>
      <c r="G23" s="459"/>
      <c r="H23" s="459"/>
      <c r="I23" s="459"/>
      <c r="J23" s="459"/>
      <c r="K23" s="332"/>
      <c r="L23" s="351"/>
    </row>
    <row r="24" spans="1:12" s="178" customFormat="1" ht="12.95" customHeight="1" x14ac:dyDescent="0.2">
      <c r="A24" s="169"/>
      <c r="B24" s="704" t="s">
        <v>356</v>
      </c>
      <c r="C24" s="459"/>
      <c r="D24" s="459"/>
      <c r="E24" s="459"/>
      <c r="F24" s="459"/>
      <c r="G24" s="459"/>
      <c r="H24" s="459"/>
      <c r="I24" s="459"/>
      <c r="J24" s="459"/>
      <c r="K24" s="332"/>
      <c r="L24" s="351"/>
    </row>
    <row r="25" spans="1:12" s="178" customFormat="1" ht="12.95" customHeight="1" x14ac:dyDescent="0.2">
      <c r="A25" s="169"/>
      <c r="B25" s="704" t="s">
        <v>357</v>
      </c>
      <c r="C25" s="459"/>
      <c r="D25" s="459"/>
      <c r="E25" s="459"/>
      <c r="F25" s="459"/>
      <c r="G25" s="459"/>
      <c r="H25" s="459"/>
      <c r="I25" s="459"/>
      <c r="J25" s="459"/>
      <c r="K25" s="332"/>
      <c r="L25" s="352"/>
    </row>
    <row r="26" spans="1:12" s="178" customFormat="1" ht="12.95" customHeight="1" x14ac:dyDescent="0.2">
      <c r="A26" s="169"/>
      <c r="B26" s="704" t="s">
        <v>358</v>
      </c>
      <c r="C26" s="459"/>
      <c r="D26" s="459"/>
      <c r="E26" s="459"/>
      <c r="F26" s="459"/>
      <c r="G26" s="459"/>
      <c r="H26" s="459"/>
      <c r="I26" s="459"/>
      <c r="J26" s="459"/>
      <c r="K26" s="150"/>
      <c r="L26" s="352"/>
    </row>
    <row r="27" spans="1:12" s="178" customFormat="1" ht="12.95" customHeight="1" x14ac:dyDescent="0.2">
      <c r="A27" s="169"/>
      <c r="B27" s="704"/>
      <c r="C27" s="459"/>
      <c r="D27" s="459"/>
      <c r="E27" s="459"/>
      <c r="F27" s="459"/>
      <c r="G27" s="459"/>
      <c r="H27" s="459"/>
      <c r="I27" s="459"/>
      <c r="J27" s="459"/>
      <c r="K27" s="332"/>
      <c r="L27" s="353"/>
    </row>
    <row r="28" spans="1:12" s="178" customFormat="1" ht="12.95" customHeight="1" x14ac:dyDescent="0.2">
      <c r="A28" s="169"/>
      <c r="B28" s="720"/>
      <c r="C28" s="721"/>
      <c r="D28" s="721"/>
      <c r="E28" s="721"/>
      <c r="F28" s="721"/>
      <c r="G28" s="721"/>
      <c r="H28" s="721"/>
      <c r="I28" s="721"/>
      <c r="J28" s="721"/>
      <c r="K28" s="721"/>
      <c r="L28" s="722"/>
    </row>
    <row r="29" spans="1:12" s="178" customFormat="1" ht="12.95" customHeight="1" thickBot="1" x14ac:dyDescent="0.25">
      <c r="A29" s="169"/>
      <c r="B29" s="723" t="s">
        <v>359</v>
      </c>
      <c r="C29" s="724"/>
      <c r="D29" s="724"/>
      <c r="E29" s="724"/>
      <c r="F29" s="724"/>
      <c r="G29" s="724"/>
      <c r="H29" s="724"/>
      <c r="I29" s="724"/>
      <c r="J29" s="725"/>
      <c r="K29" s="726">
        <f>(L23+L24+L25+L26)/60/'Limpeza - Item 1'!H174</f>
        <v>0</v>
      </c>
      <c r="L29" s="727"/>
    </row>
    <row r="30" spans="1:12" s="178" customFormat="1" ht="12.95" customHeight="1" x14ac:dyDescent="0.2">
      <c r="A30" s="169"/>
      <c r="B30" s="169"/>
      <c r="C30" s="169"/>
      <c r="D30" s="169"/>
      <c r="E30" s="169"/>
      <c r="F30" s="169"/>
      <c r="G30" s="169"/>
      <c r="H30" s="169"/>
      <c r="I30" s="169"/>
      <c r="J30" s="169"/>
      <c r="K30" s="202"/>
      <c r="L30" s="202"/>
    </row>
    <row r="31" spans="1:12" s="178" customFormat="1" ht="12.95" customHeight="1" thickBot="1" x14ac:dyDescent="0.25">
      <c r="A31" s="169"/>
      <c r="B31" s="169"/>
      <c r="C31" s="169"/>
      <c r="D31" s="169"/>
      <c r="E31" s="169"/>
      <c r="F31" s="169"/>
      <c r="G31" s="169"/>
      <c r="H31" s="169"/>
      <c r="I31" s="169"/>
      <c r="J31" s="169"/>
      <c r="K31" s="202"/>
      <c r="L31" s="202"/>
    </row>
    <row r="32" spans="1:12" s="178" customFormat="1" ht="12.95" customHeight="1" thickBot="1" x14ac:dyDescent="0.25">
      <c r="A32" s="648" t="s">
        <v>352</v>
      </c>
      <c r="B32" s="649"/>
      <c r="C32" s="649"/>
      <c r="D32" s="649"/>
      <c r="E32" s="649"/>
      <c r="F32" s="649"/>
      <c r="G32" s="649"/>
      <c r="H32" s="649"/>
      <c r="I32" s="649"/>
      <c r="J32" s="650"/>
      <c r="K32" s="651">
        <f>K20+K29</f>
        <v>0</v>
      </c>
      <c r="L32" s="652"/>
    </row>
    <row r="33" spans="1:12" s="178" customFormat="1" ht="12.95" customHeight="1" x14ac:dyDescent="0.2">
      <c r="A33" s="169"/>
      <c r="B33" s="169"/>
      <c r="C33" s="169"/>
      <c r="D33" s="169"/>
      <c r="E33" s="169"/>
      <c r="F33" s="169"/>
      <c r="G33" s="169"/>
      <c r="H33" s="169"/>
      <c r="I33" s="169"/>
      <c r="J33" s="169"/>
      <c r="K33" s="202"/>
      <c r="L33" s="202"/>
    </row>
    <row r="34" spans="1:12" s="178" customFormat="1" ht="12.95" customHeight="1" x14ac:dyDescent="0.2">
      <c r="A34" s="169"/>
      <c r="B34" s="169"/>
      <c r="C34" s="169"/>
      <c r="D34" s="169"/>
      <c r="E34" s="169"/>
      <c r="F34" s="169"/>
      <c r="G34" s="169"/>
      <c r="H34" s="169"/>
      <c r="I34" s="169"/>
      <c r="J34" s="169"/>
      <c r="K34" s="202"/>
      <c r="L34" s="202"/>
    </row>
    <row r="35" spans="1:12" s="178" customFormat="1" ht="12.95" customHeight="1" x14ac:dyDescent="0.2">
      <c r="A35" s="169"/>
      <c r="B35" s="169"/>
      <c r="C35" s="169"/>
      <c r="D35" s="169"/>
      <c r="E35" s="169"/>
      <c r="F35" s="169"/>
      <c r="G35" s="169"/>
      <c r="H35" s="169"/>
      <c r="I35" s="169"/>
      <c r="J35" s="169"/>
      <c r="K35" s="202"/>
      <c r="L35" s="202"/>
    </row>
    <row r="36" spans="1:12" s="178" customFormat="1" ht="12.95" customHeight="1" thickBot="1" x14ac:dyDescent="0.25">
      <c r="A36" s="169"/>
      <c r="B36" s="169"/>
      <c r="C36" s="169"/>
      <c r="D36" s="169"/>
      <c r="E36" s="169"/>
      <c r="F36" s="169"/>
      <c r="G36" s="169"/>
      <c r="H36" s="169"/>
      <c r="I36" s="169"/>
      <c r="J36" s="169"/>
      <c r="K36" s="202"/>
      <c r="L36" s="202"/>
    </row>
    <row r="37" spans="1:12" s="178" customFormat="1" x14ac:dyDescent="0.2">
      <c r="A37" s="561"/>
      <c r="B37" s="562"/>
      <c r="C37" s="567" t="s">
        <v>288</v>
      </c>
      <c r="D37" s="570"/>
      <c r="E37" s="571"/>
      <c r="F37" s="571"/>
      <c r="G37" s="571"/>
      <c r="H37" s="571"/>
      <c r="I37" s="571"/>
      <c r="J37" s="571"/>
      <c r="K37" s="571"/>
      <c r="L37" s="572"/>
    </row>
    <row r="38" spans="1:12" s="178" customFormat="1" x14ac:dyDescent="0.2">
      <c r="A38" s="563"/>
      <c r="B38" s="564"/>
      <c r="C38" s="568"/>
      <c r="D38" s="573"/>
      <c r="E38" s="574"/>
      <c r="F38" s="574"/>
      <c r="G38" s="574"/>
      <c r="H38" s="574"/>
      <c r="I38" s="574"/>
      <c r="J38" s="574"/>
      <c r="K38" s="574"/>
      <c r="L38" s="575"/>
    </row>
    <row r="39" spans="1:12" x14ac:dyDescent="0.2">
      <c r="A39" s="563"/>
      <c r="B39" s="564"/>
      <c r="C39" s="568"/>
      <c r="D39" s="573"/>
      <c r="E39" s="574"/>
      <c r="F39" s="574"/>
      <c r="G39" s="574"/>
      <c r="H39" s="574"/>
      <c r="I39" s="574"/>
      <c r="J39" s="574"/>
      <c r="K39" s="574"/>
      <c r="L39" s="575"/>
    </row>
    <row r="40" spans="1:12" x14ac:dyDescent="0.2">
      <c r="A40" s="565"/>
      <c r="B40" s="566"/>
      <c r="C40" s="569"/>
      <c r="D40" s="576"/>
      <c r="E40" s="577"/>
      <c r="F40" s="577"/>
      <c r="G40" s="577"/>
      <c r="H40" s="577"/>
      <c r="I40" s="577"/>
      <c r="J40" s="577"/>
      <c r="K40" s="577"/>
      <c r="L40" s="578"/>
    </row>
    <row r="42" spans="1:12" x14ac:dyDescent="0.2">
      <c r="A42" s="719" t="s">
        <v>360</v>
      </c>
      <c r="B42" s="580"/>
      <c r="C42" s="580"/>
      <c r="D42" s="580"/>
      <c r="E42" s="580"/>
      <c r="F42" s="580"/>
      <c r="G42" s="580"/>
      <c r="H42" s="580"/>
      <c r="I42" s="580"/>
      <c r="J42" s="580"/>
      <c r="K42" s="580"/>
      <c r="L42" s="581"/>
    </row>
    <row r="43" spans="1:12" ht="20.25" customHeight="1" x14ac:dyDescent="0.2">
      <c r="A43" s="582"/>
      <c r="B43" s="559"/>
      <c r="C43" s="559"/>
      <c r="D43" s="559"/>
      <c r="E43" s="559"/>
      <c r="F43" s="559"/>
      <c r="G43" s="559"/>
      <c r="H43" s="559"/>
      <c r="I43" s="559"/>
      <c r="J43" s="559"/>
      <c r="K43" s="559"/>
      <c r="L43" s="583"/>
    </row>
    <row r="44" spans="1:12" x14ac:dyDescent="0.2">
      <c r="A44" s="582"/>
      <c r="B44" s="559"/>
      <c r="C44" s="559"/>
      <c r="D44" s="559"/>
      <c r="E44" s="559"/>
      <c r="F44" s="559"/>
      <c r="G44" s="559"/>
      <c r="H44" s="559"/>
      <c r="I44" s="559"/>
      <c r="J44" s="559"/>
      <c r="K44" s="559"/>
      <c r="L44" s="583"/>
    </row>
    <row r="45" spans="1:12" ht="14.25" customHeight="1" x14ac:dyDescent="0.2">
      <c r="A45" s="582"/>
      <c r="B45" s="559"/>
      <c r="C45" s="559"/>
      <c r="D45" s="559"/>
      <c r="E45" s="559"/>
      <c r="F45" s="559"/>
      <c r="G45" s="559"/>
      <c r="H45" s="559"/>
      <c r="I45" s="559"/>
      <c r="J45" s="559"/>
      <c r="K45" s="559"/>
      <c r="L45" s="583"/>
    </row>
    <row r="46" spans="1:12" x14ac:dyDescent="0.2">
      <c r="A46" s="584"/>
      <c r="B46" s="585"/>
      <c r="C46" s="585"/>
      <c r="D46" s="585"/>
      <c r="E46" s="585"/>
      <c r="F46" s="585"/>
      <c r="G46" s="585"/>
      <c r="H46" s="585"/>
      <c r="I46" s="585"/>
      <c r="J46" s="585"/>
      <c r="K46" s="585"/>
      <c r="L46" s="586"/>
    </row>
    <row r="51" spans="1:12" x14ac:dyDescent="0.2">
      <c r="A51" s="707" t="s">
        <v>265</v>
      </c>
      <c r="B51" s="706" t="s">
        <v>361</v>
      </c>
      <c r="C51" s="707" t="s">
        <v>267</v>
      </c>
      <c r="D51" s="707" t="s">
        <v>268</v>
      </c>
      <c r="E51" s="708" t="s">
        <v>269</v>
      </c>
      <c r="F51" s="708"/>
      <c r="G51" s="708"/>
      <c r="H51" s="708"/>
      <c r="I51" s="708"/>
      <c r="J51" s="708"/>
      <c r="K51" s="705" t="s">
        <v>270</v>
      </c>
      <c r="L51" s="705"/>
    </row>
    <row r="52" spans="1:12" ht="13.5" x14ac:dyDescent="0.2">
      <c r="A52" s="707"/>
      <c r="B52" s="706"/>
      <c r="C52" s="707"/>
      <c r="D52" s="707"/>
      <c r="E52" s="338" t="s">
        <v>37</v>
      </c>
      <c r="F52" s="339" t="s">
        <v>39</v>
      </c>
      <c r="G52" s="339" t="s">
        <v>42</v>
      </c>
      <c r="H52" s="339" t="s">
        <v>45</v>
      </c>
      <c r="I52" s="339" t="s">
        <v>78</v>
      </c>
      <c r="J52" s="339" t="s">
        <v>80</v>
      </c>
      <c r="K52" s="706" t="s">
        <v>271</v>
      </c>
      <c r="L52" s="706" t="s">
        <v>272</v>
      </c>
    </row>
    <row r="53" spans="1:12" x14ac:dyDescent="0.2">
      <c r="A53" s="707"/>
      <c r="B53" s="706"/>
      <c r="C53" s="707"/>
      <c r="D53" s="707"/>
      <c r="E53" s="337" t="s">
        <v>273</v>
      </c>
      <c r="F53" s="337" t="s">
        <v>273</v>
      </c>
      <c r="G53" s="337" t="s">
        <v>273</v>
      </c>
      <c r="H53" s="337" t="s">
        <v>273</v>
      </c>
      <c r="I53" s="337" t="s">
        <v>273</v>
      </c>
      <c r="J53" s="337" t="s">
        <v>273</v>
      </c>
      <c r="K53" s="706"/>
      <c r="L53" s="706"/>
    </row>
    <row r="54" spans="1:12" x14ac:dyDescent="0.2">
      <c r="A54" s="340">
        <v>1</v>
      </c>
      <c r="B54" s="343" t="s">
        <v>362</v>
      </c>
      <c r="C54" s="179" t="s">
        <v>267</v>
      </c>
      <c r="D54" s="341">
        <v>1</v>
      </c>
      <c r="E54" s="414">
        <v>165</v>
      </c>
      <c r="F54" s="414">
        <v>150</v>
      </c>
      <c r="G54" s="414">
        <v>149.5</v>
      </c>
      <c r="H54" s="413">
        <v>121.94</v>
      </c>
      <c r="I54" s="413">
        <v>120</v>
      </c>
      <c r="J54" s="413">
        <v>143.99</v>
      </c>
      <c r="K54" s="342">
        <f>AVERAGE(E54:J54)</f>
        <v>141.73833333333334</v>
      </c>
      <c r="L54" s="342">
        <f>K54*D54</f>
        <v>141.73833333333334</v>
      </c>
    </row>
    <row r="55" spans="1:12" x14ac:dyDescent="0.2">
      <c r="A55" s="340">
        <v>2</v>
      </c>
      <c r="B55" s="343"/>
      <c r="C55" s="196" t="s">
        <v>267</v>
      </c>
      <c r="D55" s="341">
        <v>0</v>
      </c>
      <c r="E55" s="336"/>
      <c r="F55" s="336"/>
      <c r="G55" s="336"/>
      <c r="H55" s="251"/>
      <c r="I55" s="251"/>
      <c r="J55" s="251" t="s">
        <v>45</v>
      </c>
      <c r="K55" s="342"/>
      <c r="L55" s="342"/>
    </row>
    <row r="56" spans="1:12" ht="15" x14ac:dyDescent="0.2">
      <c r="A56" s="340">
        <v>3</v>
      </c>
      <c r="B56" s="344"/>
      <c r="C56" s="345" t="s">
        <v>267</v>
      </c>
      <c r="D56" s="341">
        <v>0</v>
      </c>
      <c r="E56" s="336"/>
      <c r="F56" s="336"/>
      <c r="G56" s="336"/>
      <c r="H56" s="251"/>
      <c r="I56" s="251"/>
      <c r="J56" s="251"/>
      <c r="K56" s="342"/>
      <c r="L56" s="342"/>
    </row>
    <row r="57" spans="1:12" ht="13.5" thickBot="1" x14ac:dyDescent="0.25">
      <c r="A57" s="643" t="s">
        <v>351</v>
      </c>
      <c r="B57" s="644"/>
      <c r="C57" s="644"/>
      <c r="D57" s="644"/>
      <c r="E57" s="644"/>
      <c r="F57" s="644"/>
      <c r="G57" s="644"/>
      <c r="H57" s="644"/>
      <c r="I57" s="644"/>
      <c r="J57" s="645"/>
      <c r="K57" s="646">
        <f>SUM(L54:L56)</f>
        <v>141.73833333333334</v>
      </c>
      <c r="L57" s="647"/>
    </row>
    <row r="58" spans="1:12" ht="13.5" thickBot="1" x14ac:dyDescent="0.25">
      <c r="A58" s="169"/>
      <c r="B58" s="169"/>
      <c r="C58" s="169"/>
      <c r="D58" s="169"/>
      <c r="E58" s="169"/>
      <c r="F58" s="169"/>
      <c r="G58" s="169"/>
      <c r="H58" s="169"/>
      <c r="I58" s="169"/>
      <c r="J58" s="169"/>
      <c r="K58" s="208"/>
      <c r="L58" s="208"/>
    </row>
    <row r="59" spans="1:12" ht="13.5" thickBot="1" x14ac:dyDescent="0.25">
      <c r="A59" s="648" t="s">
        <v>352</v>
      </c>
      <c r="B59" s="649"/>
      <c r="C59" s="649"/>
      <c r="D59" s="649"/>
      <c r="E59" s="649"/>
      <c r="F59" s="649"/>
      <c r="G59" s="649"/>
      <c r="H59" s="649"/>
      <c r="I59" s="649"/>
      <c r="J59" s="650"/>
      <c r="K59" s="651">
        <f>(K57*20%)/12</f>
        <v>2.3623055555555559</v>
      </c>
      <c r="L59" s="652"/>
    </row>
  </sheetData>
  <mergeCells count="57">
    <mergeCell ref="A42:L46"/>
    <mergeCell ref="A18:J18"/>
    <mergeCell ref="K18:L18"/>
    <mergeCell ref="A20:J20"/>
    <mergeCell ref="K20:L20"/>
    <mergeCell ref="A37:B40"/>
    <mergeCell ref="C37:C40"/>
    <mergeCell ref="D37:L40"/>
    <mergeCell ref="B25:J25"/>
    <mergeCell ref="B26:J26"/>
    <mergeCell ref="B27:J27"/>
    <mergeCell ref="B28:L28"/>
    <mergeCell ref="B29:J29"/>
    <mergeCell ref="K29:L29"/>
    <mergeCell ref="A8:A10"/>
    <mergeCell ref="B8:B10"/>
    <mergeCell ref="C8:C10"/>
    <mergeCell ref="D8:D10"/>
    <mergeCell ref="E8:J8"/>
    <mergeCell ref="B6:D6"/>
    <mergeCell ref="F6:I6"/>
    <mergeCell ref="K6:L6"/>
    <mergeCell ref="B7:D7"/>
    <mergeCell ref="F7:I7"/>
    <mergeCell ref="K7:L7"/>
    <mergeCell ref="E51:J5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A59:J59"/>
    <mergeCell ref="K59:L59"/>
    <mergeCell ref="B22:J22"/>
    <mergeCell ref="B23:J23"/>
    <mergeCell ref="B24:J24"/>
    <mergeCell ref="A32:J32"/>
    <mergeCell ref="K32:L32"/>
    <mergeCell ref="K51:L51"/>
    <mergeCell ref="K52:K53"/>
    <mergeCell ref="L52:L53"/>
    <mergeCell ref="A57:J57"/>
    <mergeCell ref="K57:L57"/>
    <mergeCell ref="A51:A53"/>
    <mergeCell ref="B51:B53"/>
    <mergeCell ref="C51:C53"/>
    <mergeCell ref="D51:D5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56" t="s">
        <v>363</v>
      </c>
    </row>
    <row r="3" spans="1:8" ht="13.5" thickBot="1" x14ac:dyDescent="0.25">
      <c r="A3" s="41"/>
    </row>
    <row r="4" spans="1:8" ht="13.5" thickBot="1" x14ac:dyDescent="0.25">
      <c r="A4" s="744" t="s">
        <v>364</v>
      </c>
      <c r="B4" s="745"/>
      <c r="C4" s="745"/>
      <c r="D4" s="745"/>
      <c r="E4" s="746"/>
      <c r="H4" s="9" t="s">
        <v>365</v>
      </c>
    </row>
    <row r="5" spans="1:8" ht="13.5" thickBot="1" x14ac:dyDescent="0.25">
      <c r="A5" s="747" t="s">
        <v>366</v>
      </c>
      <c r="B5" s="747"/>
      <c r="C5" s="747"/>
      <c r="D5" s="747"/>
      <c r="E5" s="69" t="s">
        <v>6</v>
      </c>
    </row>
    <row r="6" spans="1:8" x14ac:dyDescent="0.2">
      <c r="A6" s="46" t="s">
        <v>367</v>
      </c>
      <c r="B6" s="51"/>
      <c r="C6" s="51"/>
      <c r="D6" s="51"/>
      <c r="E6" s="123">
        <v>88.61</v>
      </c>
      <c r="F6" s="96" t="s">
        <v>368</v>
      </c>
      <c r="G6" s="121">
        <v>0.5</v>
      </c>
      <c r="H6" t="s">
        <v>369</v>
      </c>
    </row>
    <row r="7" spans="1:8" ht="13.5" thickBot="1" x14ac:dyDescent="0.25">
      <c r="A7" s="46" t="s">
        <v>370</v>
      </c>
      <c r="B7" s="51"/>
      <c r="C7" s="51"/>
      <c r="D7" s="51"/>
      <c r="E7" s="124">
        <v>1.35</v>
      </c>
      <c r="G7" s="122">
        <v>0.5</v>
      </c>
      <c r="H7" t="s">
        <v>371</v>
      </c>
    </row>
    <row r="8" spans="1:8" ht="13.5" thickBot="1" x14ac:dyDescent="0.25">
      <c r="A8" s="49" t="s">
        <v>372</v>
      </c>
      <c r="B8" s="50"/>
      <c r="C8" s="50"/>
      <c r="D8" s="50"/>
      <c r="E8" s="125">
        <v>10.039999999999999</v>
      </c>
    </row>
    <row r="9" spans="1:8" ht="13.5" thickBot="1" x14ac:dyDescent="0.25">
      <c r="A9" s="41"/>
    </row>
    <row r="10" spans="1:8" ht="13.5" thickBot="1" x14ac:dyDescent="0.25">
      <c r="A10" s="744" t="s">
        <v>364</v>
      </c>
      <c r="B10" s="745"/>
      <c r="C10" s="745"/>
      <c r="D10" s="745"/>
      <c r="E10" s="746"/>
    </row>
    <row r="11" spans="1:8" ht="13.5" thickBot="1" x14ac:dyDescent="0.25">
      <c r="A11" s="747" t="s">
        <v>366</v>
      </c>
      <c r="B11" s="747"/>
      <c r="C11" s="747"/>
      <c r="D11" s="747"/>
      <c r="E11" s="69" t="s">
        <v>6</v>
      </c>
    </row>
    <row r="12" spans="1:8" x14ac:dyDescent="0.2">
      <c r="A12" s="47" t="s">
        <v>373</v>
      </c>
      <c r="B12" s="48"/>
      <c r="C12" s="48"/>
      <c r="D12" s="48"/>
      <c r="E12" s="126">
        <f>E6*G6</f>
        <v>44.305</v>
      </c>
    </row>
    <row r="13" spans="1:8" ht="13.5" thickBot="1" x14ac:dyDescent="0.25">
      <c r="A13" s="46" t="s">
        <v>374</v>
      </c>
      <c r="B13" s="51"/>
      <c r="C13" s="51"/>
      <c r="D13" s="51"/>
      <c r="E13" s="127">
        <f>E6*G7</f>
        <v>44.305</v>
      </c>
    </row>
    <row r="14" spans="1:8" ht="13.5" thickBot="1" x14ac:dyDescent="0.25">
      <c r="A14" s="41"/>
    </row>
    <row r="15" spans="1:8" ht="13.5" thickBot="1" x14ac:dyDescent="0.25">
      <c r="A15" s="65" t="s">
        <v>375</v>
      </c>
      <c r="B15" s="66"/>
      <c r="C15" s="129">
        <v>12</v>
      </c>
      <c r="E15" s="65" t="s">
        <v>375</v>
      </c>
      <c r="F15" s="66"/>
      <c r="G15" s="128">
        <v>18</v>
      </c>
      <c r="H15" s="29" t="s">
        <v>376</v>
      </c>
    </row>
    <row r="16" spans="1:8" ht="13.5" thickBot="1" x14ac:dyDescent="0.25">
      <c r="A16" s="41"/>
      <c r="E16" s="41"/>
    </row>
    <row r="17" spans="1:16" ht="13.5" thickBot="1" x14ac:dyDescent="0.25">
      <c r="A17" s="731" t="s">
        <v>377</v>
      </c>
      <c r="B17" s="732"/>
      <c r="C17" s="733"/>
      <c r="E17" s="731" t="s">
        <v>377</v>
      </c>
      <c r="F17" s="732"/>
      <c r="G17" s="733"/>
    </row>
    <row r="18" spans="1:16" x14ac:dyDescent="0.2">
      <c r="A18" s="57"/>
      <c r="C18" s="58"/>
      <c r="E18" s="57"/>
      <c r="G18" s="58"/>
    </row>
    <row r="19" spans="1:16" x14ac:dyDescent="0.2">
      <c r="A19" s="59" t="s">
        <v>2</v>
      </c>
      <c r="C19" s="58"/>
      <c r="E19" s="59" t="s">
        <v>2</v>
      </c>
      <c r="G19" s="58"/>
    </row>
    <row r="20" spans="1:16" x14ac:dyDescent="0.2">
      <c r="A20" s="57" t="s">
        <v>3</v>
      </c>
      <c r="C20" s="60">
        <f>'Controle de pragas - Item 2'!I53</f>
        <v>0</v>
      </c>
      <c r="E20" s="57" t="s">
        <v>3</v>
      </c>
      <c r="G20" s="60">
        <f>'Controle de pragas - Item 2'!I53</f>
        <v>0</v>
      </c>
    </row>
    <row r="21" spans="1:16" x14ac:dyDescent="0.2">
      <c r="A21" s="57" t="s">
        <v>378</v>
      </c>
      <c r="C21" s="60">
        <f>'Controle de pragas - Item 2'!I110</f>
        <v>0</v>
      </c>
      <c r="E21" s="57" t="s">
        <v>378</v>
      </c>
      <c r="G21" s="60">
        <f>'Controle de pragas - Item 2'!I110</f>
        <v>0</v>
      </c>
    </row>
    <row r="22" spans="1:16" x14ac:dyDescent="0.2">
      <c r="A22" s="57" t="s">
        <v>379</v>
      </c>
      <c r="C22" s="60">
        <f>-'Mód2.2'!C11</f>
        <v>0</v>
      </c>
      <c r="D22" s="104" t="s">
        <v>380</v>
      </c>
      <c r="E22" s="57" t="s">
        <v>379</v>
      </c>
      <c r="G22" s="60">
        <f>-'Mód2.2'!C11</f>
        <v>0</v>
      </c>
    </row>
    <row r="23" spans="1:16" x14ac:dyDescent="0.2">
      <c r="A23" s="59" t="s">
        <v>5</v>
      </c>
      <c r="C23" s="61">
        <f>SUM(C20:C22)</f>
        <v>0</v>
      </c>
      <c r="E23" s="59" t="s">
        <v>5</v>
      </c>
      <c r="G23" s="61">
        <f>SUM(G20:G22)</f>
        <v>0</v>
      </c>
    </row>
    <row r="24" spans="1:16" x14ac:dyDescent="0.2">
      <c r="A24" s="57"/>
      <c r="C24" s="58"/>
      <c r="E24" s="57"/>
      <c r="G24" s="58"/>
    </row>
    <row r="25" spans="1:16" x14ac:dyDescent="0.2">
      <c r="A25" s="59" t="s">
        <v>375</v>
      </c>
      <c r="C25" s="64">
        <f>C15</f>
        <v>12</v>
      </c>
      <c r="E25" s="59" t="s">
        <v>375</v>
      </c>
      <c r="G25" s="64">
        <f>G15</f>
        <v>18</v>
      </c>
    </row>
    <row r="26" spans="1:16" x14ac:dyDescent="0.2">
      <c r="A26" s="59" t="s">
        <v>381</v>
      </c>
      <c r="C26" s="74">
        <f>E12</f>
        <v>44.305</v>
      </c>
      <c r="E26" s="59" t="s">
        <v>381</v>
      </c>
      <c r="G26" s="74">
        <f>E12</f>
        <v>44.305</v>
      </c>
    </row>
    <row r="27" spans="1:16" ht="13.5" thickBot="1" x14ac:dyDescent="0.25">
      <c r="A27" s="57"/>
      <c r="C27" s="58"/>
      <c r="E27" s="57"/>
      <c r="G27" s="58"/>
    </row>
    <row r="28" spans="1:16" ht="13.5" thickBot="1" x14ac:dyDescent="0.25">
      <c r="A28" s="53" t="s">
        <v>382</v>
      </c>
      <c r="B28" s="54"/>
      <c r="C28" s="68">
        <f>C23/C25*C26%</f>
        <v>0</v>
      </c>
      <c r="E28" s="105" t="s">
        <v>383</v>
      </c>
      <c r="F28" s="54"/>
      <c r="G28" s="68">
        <f>G23/G25*G26%</f>
        <v>0</v>
      </c>
    </row>
    <row r="29" spans="1:16" ht="13.5" thickBot="1" x14ac:dyDescent="0.25"/>
    <row r="30" spans="1:16" ht="13.5" thickBot="1" x14ac:dyDescent="0.25">
      <c r="A30" s="447" t="s">
        <v>384</v>
      </c>
      <c r="B30" s="448"/>
      <c r="C30" s="448"/>
      <c r="D30" s="448"/>
      <c r="E30" s="448"/>
      <c r="F30" s="448"/>
      <c r="G30" s="449"/>
      <c r="J30" s="447" t="s">
        <v>384</v>
      </c>
      <c r="K30" s="448"/>
      <c r="L30" s="448"/>
      <c r="M30" s="448"/>
      <c r="N30" s="448"/>
      <c r="O30" s="448"/>
      <c r="P30" s="449"/>
    </row>
    <row r="31" spans="1:16" x14ac:dyDescent="0.2">
      <c r="A31" s="57"/>
      <c r="G31" s="58"/>
      <c r="J31" s="57"/>
      <c r="P31" s="58"/>
    </row>
    <row r="32" spans="1:16" x14ac:dyDescent="0.2">
      <c r="A32" s="59" t="s">
        <v>2</v>
      </c>
      <c r="G32" s="58"/>
      <c r="J32" s="59" t="s">
        <v>2</v>
      </c>
      <c r="P32" s="58"/>
    </row>
    <row r="33" spans="1:19" x14ac:dyDescent="0.2">
      <c r="A33" s="57" t="s">
        <v>3</v>
      </c>
      <c r="G33" s="60">
        <f>'Controle de pragas - Item 2'!I53</f>
        <v>0</v>
      </c>
      <c r="J33" s="57" t="s">
        <v>1</v>
      </c>
      <c r="P33" s="60">
        <f>'Mód2.2'!H11</f>
        <v>0</v>
      </c>
    </row>
    <row r="34" spans="1:19" x14ac:dyDescent="0.2">
      <c r="A34" s="57" t="s">
        <v>4</v>
      </c>
      <c r="G34" s="60">
        <f>'Controle de pragas - Item 2'!I62</f>
        <v>0</v>
      </c>
      <c r="J34" s="57"/>
      <c r="P34" s="60"/>
    </row>
    <row r="35" spans="1:19" x14ac:dyDescent="0.2">
      <c r="A35" s="59" t="s">
        <v>5</v>
      </c>
      <c r="G35" s="61">
        <f>SUM(G33:G34)</f>
        <v>0</v>
      </c>
      <c r="H35" s="741" t="s">
        <v>380</v>
      </c>
      <c r="I35" s="742"/>
      <c r="J35" s="59" t="s">
        <v>5</v>
      </c>
      <c r="P35" s="61">
        <f>SUM(P33:P34)</f>
        <v>0</v>
      </c>
    </row>
    <row r="36" spans="1:19" x14ac:dyDescent="0.2">
      <c r="A36" s="57"/>
      <c r="G36" s="58"/>
      <c r="J36" s="57"/>
      <c r="P36" s="58"/>
    </row>
    <row r="37" spans="1:19" x14ac:dyDescent="0.2">
      <c r="A37" s="59" t="s">
        <v>385</v>
      </c>
      <c r="G37" s="62">
        <f>'Controle de pragas - Item 2'!H82</f>
        <v>0</v>
      </c>
      <c r="J37" s="59"/>
      <c r="P37" s="62"/>
    </row>
    <row r="38" spans="1:19" x14ac:dyDescent="0.2">
      <c r="A38" s="59" t="s">
        <v>386</v>
      </c>
      <c r="G38" s="62">
        <v>0.4</v>
      </c>
      <c r="J38" s="59" t="s">
        <v>386</v>
      </c>
      <c r="P38" s="62">
        <v>0.4</v>
      </c>
    </row>
    <row r="39" spans="1:19" x14ac:dyDescent="0.2">
      <c r="A39" s="59" t="s">
        <v>381</v>
      </c>
      <c r="C39" s="63"/>
      <c r="G39" s="74">
        <f>E12</f>
        <v>44.305</v>
      </c>
      <c r="J39" s="59" t="s">
        <v>381</v>
      </c>
      <c r="L39" s="63"/>
      <c r="P39" s="74">
        <f>E12</f>
        <v>44.305</v>
      </c>
    </row>
    <row r="40" spans="1:19" ht="13.5" thickBot="1" x14ac:dyDescent="0.25">
      <c r="A40" s="57"/>
      <c r="G40" s="58"/>
      <c r="J40" s="57"/>
      <c r="P40" s="58"/>
    </row>
    <row r="41" spans="1:19" ht="13.5" thickBot="1" x14ac:dyDescent="0.25">
      <c r="A41" s="447" t="s">
        <v>387</v>
      </c>
      <c r="B41" s="448"/>
      <c r="C41" s="448"/>
      <c r="D41" s="448"/>
      <c r="E41" s="448"/>
      <c r="F41" s="448"/>
      <c r="G41" s="68">
        <f>G35*G37*G38*G39%</f>
        <v>0</v>
      </c>
      <c r="J41" s="558" t="s">
        <v>388</v>
      </c>
      <c r="K41" s="740"/>
      <c r="L41" s="740"/>
      <c r="M41" s="740"/>
      <c r="N41" s="740"/>
      <c r="O41" s="740"/>
      <c r="P41" s="68">
        <f>P35*P38*P39%</f>
        <v>0</v>
      </c>
    </row>
    <row r="43" spans="1:19" ht="13.5" thickBot="1" x14ac:dyDescent="0.25"/>
    <row r="44" spans="1:19" ht="13.5" thickBot="1" x14ac:dyDescent="0.25">
      <c r="A44" s="734" t="s">
        <v>389</v>
      </c>
      <c r="B44" s="735"/>
      <c r="C44" s="736"/>
      <c r="E44" s="734" t="s">
        <v>389</v>
      </c>
      <c r="F44" s="735"/>
      <c r="G44" s="736"/>
    </row>
    <row r="45" spans="1:19" x14ac:dyDescent="0.2">
      <c r="A45" s="57"/>
      <c r="C45" s="58"/>
      <c r="E45" s="57"/>
      <c r="G45" s="58"/>
      <c r="J45" s="75" t="s">
        <v>390</v>
      </c>
    </row>
    <row r="46" spans="1:19" x14ac:dyDescent="0.2">
      <c r="A46" s="59" t="s">
        <v>2</v>
      </c>
      <c r="C46" s="58"/>
      <c r="E46" s="59" t="s">
        <v>2</v>
      </c>
      <c r="G46" s="58"/>
    </row>
    <row r="47" spans="1:19" ht="12.75" customHeight="1" x14ac:dyDescent="0.2">
      <c r="A47" s="57" t="s">
        <v>3</v>
      </c>
      <c r="C47" s="60">
        <f>'Controle de pragas - Item 2'!I53</f>
        <v>0</v>
      </c>
      <c r="E47" s="57" t="s">
        <v>3</v>
      </c>
      <c r="G47" s="60">
        <f>'Controle de pragas - Item 2'!I53</f>
        <v>0</v>
      </c>
      <c r="J47" s="559" t="s">
        <v>391</v>
      </c>
      <c r="K47" s="559"/>
      <c r="L47" s="559"/>
      <c r="M47" s="559"/>
      <c r="N47" s="559"/>
      <c r="O47" s="559"/>
      <c r="P47" s="559"/>
      <c r="Q47" s="559"/>
      <c r="R47" s="559"/>
      <c r="S47" s="559"/>
    </row>
    <row r="48" spans="1:19" x14ac:dyDescent="0.2">
      <c r="A48" s="57" t="s">
        <v>378</v>
      </c>
      <c r="C48" s="60">
        <f>'Controle de pragas - Item 2'!I110</f>
        <v>0</v>
      </c>
      <c r="E48" s="57" t="s">
        <v>378</v>
      </c>
      <c r="G48" s="60">
        <f>'Controle de pragas - Item 2'!I110</f>
        <v>0</v>
      </c>
      <c r="H48" s="43"/>
      <c r="I48" s="43"/>
      <c r="J48" s="559"/>
      <c r="K48" s="559"/>
      <c r="L48" s="559"/>
      <c r="M48" s="559"/>
      <c r="N48" s="559"/>
      <c r="O48" s="559"/>
      <c r="P48" s="559"/>
      <c r="Q48" s="559"/>
      <c r="R48" s="559"/>
      <c r="S48" s="559"/>
    </row>
    <row r="49" spans="1:19" x14ac:dyDescent="0.2">
      <c r="A49" s="59" t="s">
        <v>5</v>
      </c>
      <c r="C49" s="61">
        <f>SUM(C47:C48)</f>
        <v>0</v>
      </c>
      <c r="D49" s="104" t="s">
        <v>380</v>
      </c>
      <c r="E49" s="59" t="s">
        <v>5</v>
      </c>
      <c r="G49" s="61">
        <f>SUM(G47:G48)</f>
        <v>0</v>
      </c>
      <c r="H49" s="743" t="s">
        <v>380</v>
      </c>
      <c r="I49" s="743"/>
      <c r="J49" s="559"/>
      <c r="K49" s="559"/>
      <c r="L49" s="559"/>
      <c r="M49" s="559"/>
      <c r="N49" s="559"/>
      <c r="O49" s="559"/>
      <c r="P49" s="559"/>
      <c r="Q49" s="559"/>
      <c r="R49" s="559"/>
      <c r="S49" s="559"/>
    </row>
    <row r="50" spans="1:19" x14ac:dyDescent="0.2">
      <c r="A50" s="57"/>
      <c r="C50" s="58"/>
      <c r="E50" s="57"/>
      <c r="G50" s="58"/>
      <c r="J50" s="559"/>
      <c r="K50" s="559"/>
      <c r="L50" s="559"/>
      <c r="M50" s="559"/>
      <c r="N50" s="559"/>
      <c r="O50" s="559"/>
      <c r="P50" s="559"/>
      <c r="Q50" s="559"/>
      <c r="R50" s="559"/>
      <c r="S50" s="559"/>
    </row>
    <row r="51" spans="1:19" ht="13.5" thickBot="1" x14ac:dyDescent="0.25">
      <c r="A51" s="59" t="s">
        <v>375</v>
      </c>
      <c r="C51" s="64">
        <f>C15</f>
        <v>12</v>
      </c>
      <c r="E51" s="59" t="s">
        <v>375</v>
      </c>
      <c r="G51" s="64">
        <f>G15</f>
        <v>18</v>
      </c>
      <c r="J51" s="559"/>
      <c r="K51" s="559"/>
      <c r="L51" s="559"/>
      <c r="M51" s="559"/>
      <c r="N51" s="559"/>
      <c r="O51" s="559"/>
      <c r="P51" s="559"/>
      <c r="Q51" s="559"/>
      <c r="R51" s="559"/>
      <c r="S51" s="559"/>
    </row>
    <row r="52" spans="1:19" ht="13.5" thickBot="1" x14ac:dyDescent="0.25">
      <c r="A52" s="59" t="s">
        <v>381</v>
      </c>
      <c r="C52" s="74">
        <f>E13</f>
        <v>44.305</v>
      </c>
      <c r="E52" s="59" t="s">
        <v>381</v>
      </c>
      <c r="G52" s="74">
        <f>E13</f>
        <v>44.305</v>
      </c>
      <c r="J52" s="73">
        <f>'Controle de pragas - Item 2'!I53*1.94%</f>
        <v>0</v>
      </c>
      <c r="M52" s="7"/>
    </row>
    <row r="53" spans="1:19" ht="13.5" thickBot="1" x14ac:dyDescent="0.25">
      <c r="A53" s="57"/>
      <c r="C53" s="58"/>
      <c r="E53" s="57"/>
      <c r="G53" s="58"/>
    </row>
    <row r="54" spans="1:19" ht="13.5" thickBot="1" x14ac:dyDescent="0.25">
      <c r="A54" s="53" t="s">
        <v>392</v>
      </c>
      <c r="B54" s="54"/>
      <c r="C54" s="68">
        <f>C49/C51*C52%</f>
        <v>0</v>
      </c>
      <c r="E54" s="105" t="s">
        <v>393</v>
      </c>
      <c r="F54" s="54"/>
      <c r="G54" s="68">
        <f>G49/G51*G52%</f>
        <v>0</v>
      </c>
    </row>
    <row r="55" spans="1:19" ht="13.5" thickBot="1" x14ac:dyDescent="0.25"/>
    <row r="56" spans="1:19" ht="13.5" thickBot="1" x14ac:dyDescent="0.25">
      <c r="A56" s="447" t="s">
        <v>394</v>
      </c>
      <c r="B56" s="448"/>
      <c r="C56" s="448"/>
      <c r="D56" s="448"/>
      <c r="E56" s="448"/>
      <c r="F56" s="448"/>
      <c r="G56" s="449"/>
      <c r="J56" s="447" t="s">
        <v>394</v>
      </c>
      <c r="K56" s="448"/>
      <c r="L56" s="448"/>
      <c r="M56" s="448"/>
      <c r="N56" s="448"/>
      <c r="O56" s="448"/>
      <c r="P56" s="449"/>
    </row>
    <row r="57" spans="1:19" x14ac:dyDescent="0.2">
      <c r="A57" s="57"/>
      <c r="G57" s="58"/>
      <c r="J57" s="57"/>
      <c r="P57" s="58"/>
    </row>
    <row r="58" spans="1:19" x14ac:dyDescent="0.2">
      <c r="A58" s="59" t="s">
        <v>2</v>
      </c>
      <c r="G58" s="58"/>
      <c r="J58" s="59" t="s">
        <v>2</v>
      </c>
      <c r="P58" s="58"/>
    </row>
    <row r="59" spans="1:19" x14ac:dyDescent="0.2">
      <c r="A59" s="57" t="s">
        <v>3</v>
      </c>
      <c r="G59" s="60">
        <f>'Controle de pragas - Item 2'!I53</f>
        <v>0</v>
      </c>
      <c r="J59" s="57" t="s">
        <v>1</v>
      </c>
      <c r="P59" s="60">
        <f>'Mód2.2'!H11</f>
        <v>0</v>
      </c>
    </row>
    <row r="60" spans="1:19" x14ac:dyDescent="0.2">
      <c r="A60" s="57" t="s">
        <v>4</v>
      </c>
      <c r="G60" s="60">
        <f>'Controle de pragas - Item 2'!I62</f>
        <v>0</v>
      </c>
      <c r="J60" s="57"/>
      <c r="P60" s="60"/>
    </row>
    <row r="61" spans="1:19" x14ac:dyDescent="0.2">
      <c r="A61" s="59" t="s">
        <v>5</v>
      </c>
      <c r="G61" s="61">
        <f>SUM(G59:G60)</f>
        <v>0</v>
      </c>
      <c r="J61" s="59" t="s">
        <v>5</v>
      </c>
      <c r="P61" s="61">
        <f>SUM(P59:P60)</f>
        <v>0</v>
      </c>
    </row>
    <row r="62" spans="1:19" x14ac:dyDescent="0.2">
      <c r="A62" s="57"/>
      <c r="G62" s="58"/>
      <c r="H62" s="741" t="s">
        <v>380</v>
      </c>
      <c r="I62" s="742"/>
      <c r="J62" s="57"/>
      <c r="P62" s="58"/>
    </row>
    <row r="63" spans="1:19" x14ac:dyDescent="0.2">
      <c r="A63" s="59" t="s">
        <v>385</v>
      </c>
      <c r="G63" s="62">
        <f>'Controle de pragas - Item 2'!H82</f>
        <v>0</v>
      </c>
      <c r="J63" s="59"/>
      <c r="P63" s="62"/>
    </row>
    <row r="64" spans="1:19" x14ac:dyDescent="0.2">
      <c r="A64" s="59" t="s">
        <v>386</v>
      </c>
      <c r="G64" s="62">
        <v>0.4</v>
      </c>
      <c r="J64" s="59" t="s">
        <v>386</v>
      </c>
      <c r="P64" s="62">
        <v>0.4</v>
      </c>
    </row>
    <row r="65" spans="1:16" x14ac:dyDescent="0.2">
      <c r="A65" s="59" t="s">
        <v>381</v>
      </c>
      <c r="C65" s="63"/>
      <c r="G65" s="74">
        <f>E13</f>
        <v>44.305</v>
      </c>
      <c r="J65" s="59" t="s">
        <v>381</v>
      </c>
      <c r="L65" s="63"/>
      <c r="P65" s="74">
        <f>E13</f>
        <v>44.305</v>
      </c>
    </row>
    <row r="66" spans="1:16" ht="13.5" thickBot="1" x14ac:dyDescent="0.25">
      <c r="A66" s="57"/>
      <c r="G66" s="58"/>
      <c r="J66" s="57"/>
      <c r="P66" s="58"/>
    </row>
    <row r="67" spans="1:16" ht="13.5" thickBot="1" x14ac:dyDescent="0.25">
      <c r="A67" s="447" t="s">
        <v>395</v>
      </c>
      <c r="B67" s="448"/>
      <c r="C67" s="448"/>
      <c r="D67" s="448"/>
      <c r="E67" s="448"/>
      <c r="F67" s="448"/>
      <c r="G67" s="68">
        <f>G61*G63*G64*G65%</f>
        <v>0</v>
      </c>
      <c r="J67" s="558" t="s">
        <v>396</v>
      </c>
      <c r="K67" s="740"/>
      <c r="L67" s="740"/>
      <c r="M67" s="740"/>
      <c r="N67" s="740"/>
      <c r="O67" s="740"/>
      <c r="P67" s="68">
        <f>P61*P64*P65%</f>
        <v>0</v>
      </c>
    </row>
    <row r="70" spans="1:16" ht="13.5" thickBot="1" x14ac:dyDescent="0.25"/>
    <row r="71" spans="1:16" ht="13.5" thickBot="1" x14ac:dyDescent="0.25">
      <c r="A71" s="447" t="s">
        <v>397</v>
      </c>
      <c r="B71" s="448"/>
      <c r="C71" s="448"/>
      <c r="D71" s="448"/>
      <c r="E71" s="448"/>
      <c r="F71" s="448"/>
      <c r="G71" s="449"/>
    </row>
    <row r="72" spans="1:16" x14ac:dyDescent="0.2">
      <c r="A72" s="85"/>
      <c r="B72" s="86"/>
      <c r="C72" s="86"/>
      <c r="D72" s="86"/>
      <c r="E72" s="86"/>
      <c r="F72" s="86"/>
      <c r="G72" s="87"/>
    </row>
    <row r="73" spans="1:16" x14ac:dyDescent="0.2">
      <c r="A73" s="59" t="s">
        <v>2</v>
      </c>
      <c r="G73" s="58"/>
    </row>
    <row r="74" spans="1:16" x14ac:dyDescent="0.2">
      <c r="A74" s="57" t="s">
        <v>398</v>
      </c>
      <c r="G74" s="60">
        <f>-'Controle de pragas - Item 2'!I62</f>
        <v>0</v>
      </c>
    </row>
    <row r="75" spans="1:16" x14ac:dyDescent="0.2">
      <c r="A75" s="57"/>
      <c r="G75" s="58"/>
    </row>
    <row r="76" spans="1:16" x14ac:dyDescent="0.2">
      <c r="A76" s="59" t="s">
        <v>381</v>
      </c>
      <c r="G76" s="97">
        <f>E7</f>
        <v>1.35</v>
      </c>
    </row>
    <row r="77" spans="1:16" ht="13.5" thickBot="1" x14ac:dyDescent="0.25">
      <c r="A77" s="88"/>
      <c r="B77" s="89"/>
      <c r="C77" s="89"/>
      <c r="D77" s="89"/>
      <c r="E77" s="89"/>
      <c r="F77" s="89"/>
      <c r="G77" s="90"/>
    </row>
    <row r="78" spans="1:16" ht="13.5" thickBot="1" x14ac:dyDescent="0.25">
      <c r="A78" s="447" t="s">
        <v>399</v>
      </c>
      <c r="B78" s="448"/>
      <c r="C78" s="448"/>
      <c r="D78" s="448"/>
      <c r="E78" s="448"/>
      <c r="F78" s="448"/>
      <c r="G78" s="68">
        <f>G74*G76%</f>
        <v>0</v>
      </c>
    </row>
    <row r="80" spans="1:16" ht="13.5" thickBot="1" x14ac:dyDescent="0.25"/>
    <row r="81" spans="2:11" ht="13.5" thickBot="1" x14ac:dyDescent="0.25">
      <c r="B81" s="737" t="s">
        <v>400</v>
      </c>
      <c r="C81" s="738"/>
      <c r="D81" s="738"/>
      <c r="E81" s="738"/>
      <c r="F81" s="738"/>
      <c r="G81" s="738"/>
      <c r="H81" s="738"/>
      <c r="I81" s="738"/>
      <c r="J81" s="738"/>
      <c r="K81" s="739"/>
    </row>
    <row r="82" spans="2:11" x14ac:dyDescent="0.2">
      <c r="B82" s="85"/>
      <c r="C82" s="86"/>
      <c r="D82" s="86"/>
      <c r="E82" s="86"/>
      <c r="F82" s="86"/>
      <c r="G82" s="87"/>
      <c r="H82" s="98" t="s">
        <v>401</v>
      </c>
      <c r="I82" s="98" t="s">
        <v>402</v>
      </c>
      <c r="J82" s="98" t="s">
        <v>403</v>
      </c>
      <c r="K82" s="98" t="s">
        <v>404</v>
      </c>
    </row>
    <row r="83" spans="2:11" ht="13.5" thickBot="1" x14ac:dyDescent="0.25">
      <c r="B83" s="728" t="s">
        <v>405</v>
      </c>
      <c r="C83" s="729"/>
      <c r="D83" s="729"/>
      <c r="E83" s="729"/>
      <c r="F83" s="729"/>
      <c r="G83" s="730"/>
      <c r="H83" s="101" t="s">
        <v>406</v>
      </c>
      <c r="I83" s="101" t="s">
        <v>407</v>
      </c>
      <c r="J83" s="101"/>
      <c r="K83" s="101" t="s">
        <v>408</v>
      </c>
    </row>
    <row r="84" spans="2:11" x14ac:dyDescent="0.2">
      <c r="B84" s="85"/>
      <c r="C84" s="86"/>
      <c r="D84" s="86"/>
      <c r="E84" s="86"/>
      <c r="F84" s="86"/>
      <c r="G84" s="87"/>
      <c r="H84" s="99"/>
      <c r="I84" s="99"/>
      <c r="J84" s="99"/>
      <c r="K84" s="99"/>
    </row>
    <row r="85" spans="2:11" x14ac:dyDescent="0.2">
      <c r="B85" s="57" t="str">
        <f>A28</f>
        <v>VALOR AP INDENIZADO</v>
      </c>
      <c r="G85" s="58"/>
      <c r="H85" s="100">
        <f>C28</f>
        <v>0</v>
      </c>
      <c r="I85" s="99"/>
      <c r="J85" s="99"/>
      <c r="K85" s="100">
        <f>G28</f>
        <v>0</v>
      </c>
    </row>
    <row r="86" spans="2:11" x14ac:dyDescent="0.2">
      <c r="B86" s="57" t="str">
        <f>A41</f>
        <v>VALOR MULTA FGTS E CONTRIBUIÇÃO SOCIAL NO AP INDENIZADO</v>
      </c>
      <c r="G86" s="58"/>
      <c r="H86" s="100">
        <f>G41</f>
        <v>0</v>
      </c>
      <c r="I86" s="99"/>
      <c r="J86" s="99"/>
      <c r="K86" s="100">
        <f>G41</f>
        <v>0</v>
      </c>
    </row>
    <row r="87" spans="2:11" x14ac:dyDescent="0.2">
      <c r="B87" s="57" t="str">
        <f>A54</f>
        <v>VALOR AP TRABALHADO</v>
      </c>
      <c r="G87" s="58"/>
      <c r="H87" s="100">
        <f>C54</f>
        <v>0</v>
      </c>
      <c r="I87" s="100">
        <f>J52</f>
        <v>0</v>
      </c>
      <c r="J87" s="99"/>
      <c r="K87" s="100">
        <f>G54</f>
        <v>0</v>
      </c>
    </row>
    <row r="88" spans="2:11" x14ac:dyDescent="0.2">
      <c r="B88" s="57" t="str">
        <f>A67</f>
        <v>VALOR MULTA FGTS E CONTRIBUIÇÃO SOCIAL NO AP TRABALHADO</v>
      </c>
      <c r="G88" s="58"/>
      <c r="H88" s="100">
        <f>G67</f>
        <v>0</v>
      </c>
      <c r="I88" s="99"/>
      <c r="J88" s="99"/>
      <c r="K88" s="100">
        <f>G67</f>
        <v>0</v>
      </c>
    </row>
    <row r="89" spans="2:11" x14ac:dyDescent="0.2">
      <c r="B89" s="57" t="str">
        <f>A78</f>
        <v>VALOR DEMISSÃO POR JUSTA CAUSA</v>
      </c>
      <c r="G89" s="58"/>
      <c r="H89" s="100">
        <f>G78</f>
        <v>0</v>
      </c>
      <c r="I89" s="99"/>
      <c r="J89" s="99"/>
      <c r="K89" s="99"/>
    </row>
    <row r="90" spans="2:11" ht="13.5" thickBot="1" x14ac:dyDescent="0.25">
      <c r="B90" s="88"/>
      <c r="C90" s="89"/>
      <c r="D90" s="89"/>
      <c r="E90" s="89"/>
      <c r="F90" s="89"/>
      <c r="G90" s="90"/>
      <c r="H90" s="99"/>
      <c r="I90" s="99"/>
      <c r="J90" s="99"/>
      <c r="K90" s="99"/>
    </row>
    <row r="91" spans="2:11" ht="13.5" thickBot="1" x14ac:dyDescent="0.25">
      <c r="B91" s="65" t="s">
        <v>409</v>
      </c>
      <c r="C91" s="78"/>
      <c r="D91" s="78"/>
      <c r="E91" s="78"/>
      <c r="F91" s="78"/>
      <c r="G91" s="78"/>
      <c r="H91" s="102">
        <f>SUM(H85:H90)</f>
        <v>0</v>
      </c>
      <c r="I91" s="106">
        <f>SUM(I85:I90)</f>
        <v>0</v>
      </c>
      <c r="J91" s="103">
        <f>SUM(J85:J90)</f>
        <v>0</v>
      </c>
      <c r="K91" s="106">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410</v>
      </c>
      <c r="B1" s="748" t="s">
        <v>411</v>
      </c>
      <c r="C1" s="748"/>
      <c r="D1" s="748"/>
      <c r="E1" s="748"/>
      <c r="F1" s="748"/>
      <c r="G1" s="748"/>
      <c r="H1" s="11">
        <f>'Controle de pragas - Item 2'!H163+'Controle de pragas - Item 2'!H164+'Controle de pragas - Item 2'!H165</f>
        <v>0</v>
      </c>
      <c r="I1" s="12"/>
    </row>
    <row r="2" spans="1:9" x14ac:dyDescent="0.2">
      <c r="A2" s="13"/>
      <c r="B2" s="749">
        <v>100</v>
      </c>
      <c r="C2" s="749"/>
      <c r="D2" s="749"/>
      <c r="E2" s="749"/>
      <c r="F2" s="749"/>
      <c r="G2" s="749"/>
      <c r="H2" s="14"/>
      <c r="I2" s="15"/>
    </row>
    <row r="3" spans="1:9" x14ac:dyDescent="0.2">
      <c r="A3" s="16"/>
      <c r="B3" s="27"/>
      <c r="C3" s="27"/>
      <c r="D3" s="27"/>
      <c r="E3" s="27"/>
      <c r="F3" s="27"/>
      <c r="G3" s="27"/>
      <c r="H3" s="14"/>
      <c r="I3" s="15"/>
    </row>
    <row r="4" spans="1:9" x14ac:dyDescent="0.2">
      <c r="A4" s="13" t="s">
        <v>412</v>
      </c>
      <c r="B4" s="749" t="s">
        <v>413</v>
      </c>
      <c r="C4" s="749"/>
      <c r="D4" s="749"/>
      <c r="E4" s="749"/>
      <c r="F4" s="749"/>
      <c r="G4" s="749"/>
      <c r="H4" s="14"/>
      <c r="I4" s="15">
        <f>'Controle de pragas - Item 2'!I160+'Controle de pragas - Item 2'!I161+'Controle de pragas - Item 2'!I178</f>
        <v>0</v>
      </c>
    </row>
    <row r="5" spans="1:9" x14ac:dyDescent="0.2">
      <c r="A5" s="13"/>
      <c r="B5" s="27"/>
      <c r="C5" s="27"/>
      <c r="D5" s="27"/>
      <c r="E5" s="27"/>
      <c r="F5" s="27"/>
      <c r="G5" s="27"/>
      <c r="H5" s="14"/>
      <c r="I5" s="15"/>
    </row>
    <row r="6" spans="1:9" x14ac:dyDescent="0.2">
      <c r="A6" s="13" t="s">
        <v>414</v>
      </c>
      <c r="B6" s="749" t="s">
        <v>415</v>
      </c>
      <c r="C6" s="749"/>
      <c r="D6" s="749"/>
      <c r="E6" s="749"/>
      <c r="F6" s="749"/>
      <c r="G6" s="749"/>
      <c r="H6" s="14"/>
      <c r="I6" s="15">
        <f>I4/(1-H1)</f>
        <v>0</v>
      </c>
    </row>
    <row r="7" spans="1:9" x14ac:dyDescent="0.2">
      <c r="A7" s="13"/>
      <c r="B7" s="27"/>
      <c r="C7" s="27"/>
      <c r="D7" s="27"/>
      <c r="E7" s="27"/>
      <c r="F7" s="27"/>
      <c r="G7" s="27"/>
      <c r="H7" s="14"/>
      <c r="I7" s="15"/>
    </row>
    <row r="8" spans="1:9" x14ac:dyDescent="0.2">
      <c r="A8" s="17"/>
      <c r="B8" s="750" t="s">
        <v>416</v>
      </c>
      <c r="C8" s="750"/>
      <c r="D8" s="750"/>
      <c r="E8" s="750"/>
      <c r="F8" s="750"/>
      <c r="G8" s="750"/>
      <c r="H8" s="18"/>
      <c r="I8" s="19">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47" t="s">
        <v>417</v>
      </c>
      <c r="B1" s="448"/>
      <c r="C1" s="448"/>
      <c r="D1" s="448"/>
      <c r="E1" s="448"/>
      <c r="F1" s="448"/>
      <c r="G1" s="448"/>
      <c r="H1" s="448"/>
      <c r="I1" s="449"/>
    </row>
    <row r="3" spans="1:16" x14ac:dyDescent="0.2">
      <c r="A3" s="70" t="s">
        <v>418</v>
      </c>
    </row>
    <row r="5" spans="1:16" x14ac:dyDescent="0.2">
      <c r="A5" s="9" t="s">
        <v>2</v>
      </c>
      <c r="B5" s="9"/>
    </row>
    <row r="7" spans="1:16" x14ac:dyDescent="0.2">
      <c r="A7" t="s">
        <v>419</v>
      </c>
      <c r="D7" s="7">
        <f>'Controle de pragas - Item 2'!I53</f>
        <v>0</v>
      </c>
    </row>
    <row r="8" spans="1:16" x14ac:dyDescent="0.2">
      <c r="A8" t="s">
        <v>420</v>
      </c>
      <c r="D8" s="7">
        <f>'Controle de pragas - Item 2'!I110</f>
        <v>0</v>
      </c>
    </row>
    <row r="9" spans="1:16" x14ac:dyDescent="0.2">
      <c r="A9" t="s">
        <v>421</v>
      </c>
      <c r="D9" s="7">
        <f>'Controle de pragas - Item 2'!I120</f>
        <v>0</v>
      </c>
    </row>
    <row r="10" spans="1:16" x14ac:dyDescent="0.2">
      <c r="D10" s="7"/>
    </row>
    <row r="11" spans="1:16" x14ac:dyDescent="0.2">
      <c r="A11" s="9" t="s">
        <v>422</v>
      </c>
      <c r="B11" s="9"/>
      <c r="C11" s="9"/>
      <c r="D11" s="4">
        <f>SUM(D7:D10)</f>
        <v>0</v>
      </c>
    </row>
    <row r="12" spans="1:16" ht="13.5" thickBot="1" x14ac:dyDescent="0.25"/>
    <row r="13" spans="1:16" ht="13.5" thickBot="1" x14ac:dyDescent="0.25">
      <c r="A13" s="72" t="s">
        <v>423</v>
      </c>
      <c r="B13" s="66"/>
      <c r="C13" s="66"/>
      <c r="D13" s="67">
        <v>30</v>
      </c>
      <c r="F13" s="751"/>
      <c r="G13" s="751"/>
      <c r="H13" s="751"/>
      <c r="I13" s="751"/>
      <c r="J13" s="751"/>
      <c r="K13" s="751"/>
      <c r="L13" s="751"/>
      <c r="M13" s="751"/>
    </row>
    <row r="14" spans="1:16" ht="13.5" thickBot="1" x14ac:dyDescent="0.25"/>
    <row r="15" spans="1:16" ht="13.5" thickBot="1" x14ac:dyDescent="0.25">
      <c r="A15" s="53" t="s">
        <v>424</v>
      </c>
      <c r="B15" s="71"/>
      <c r="C15" s="71"/>
      <c r="D15" s="55">
        <f>D11/D13</f>
        <v>0</v>
      </c>
      <c r="P15" s="9" t="s">
        <v>365</v>
      </c>
    </row>
    <row r="16" spans="1:16" ht="13.5" thickBot="1" x14ac:dyDescent="0.25"/>
    <row r="17" spans="1:17" ht="13.5" thickBot="1" x14ac:dyDescent="0.25">
      <c r="A17" s="72" t="s">
        <v>425</v>
      </c>
      <c r="B17" s="66"/>
      <c r="C17" s="66"/>
      <c r="D17" s="66"/>
      <c r="E17" s="66"/>
      <c r="F17" s="66"/>
      <c r="G17" s="66"/>
      <c r="H17" s="66"/>
      <c r="I17" s="147">
        <f>P17</f>
        <v>20.9589</v>
      </c>
      <c r="P17" s="130">
        <v>20.9589</v>
      </c>
      <c r="Q17" t="s">
        <v>426</v>
      </c>
    </row>
    <row r="18" spans="1:17" ht="13.5" thickBot="1" x14ac:dyDescent="0.25">
      <c r="P18" s="131">
        <v>1</v>
      </c>
      <c r="Q18" t="s">
        <v>427</v>
      </c>
    </row>
    <row r="19" spans="1:17" ht="13.5" thickBot="1" x14ac:dyDescent="0.25">
      <c r="A19" s="72" t="s">
        <v>428</v>
      </c>
      <c r="B19" s="66"/>
      <c r="C19" s="66"/>
      <c r="D19" s="66"/>
      <c r="E19" s="66"/>
      <c r="F19" s="66"/>
      <c r="G19" s="66"/>
      <c r="H19" s="66"/>
      <c r="I19" s="147">
        <f>P18+SUM(P21:P26)+P29</f>
        <v>4.8740000000000006</v>
      </c>
      <c r="P19" s="131">
        <v>0</v>
      </c>
      <c r="Q19" t="s">
        <v>429</v>
      </c>
    </row>
    <row r="20" spans="1:17" ht="13.5" thickBot="1" x14ac:dyDescent="0.25">
      <c r="P20" s="132">
        <v>0.96589999999999998</v>
      </c>
      <c r="Q20" t="s">
        <v>430</v>
      </c>
    </row>
    <row r="21" spans="1:17" ht="13.5" thickBot="1" x14ac:dyDescent="0.25">
      <c r="A21" s="72" t="s">
        <v>431</v>
      </c>
      <c r="B21" s="66"/>
      <c r="C21" s="66"/>
      <c r="D21" s="66"/>
      <c r="E21" s="66"/>
      <c r="F21" s="66"/>
      <c r="G21" s="66"/>
      <c r="H21" s="66"/>
      <c r="I21" s="147">
        <f>P27</f>
        <v>0.19969999999999999</v>
      </c>
      <c r="P21" s="131">
        <v>3.4931999999999999</v>
      </c>
      <c r="Q21" t="s">
        <v>432</v>
      </c>
    </row>
    <row r="22" spans="1:17" ht="13.5" thickBot="1" x14ac:dyDescent="0.25">
      <c r="P22" s="131">
        <v>0.26879999999999998</v>
      </c>
      <c r="Q22" t="s">
        <v>433</v>
      </c>
    </row>
    <row r="23" spans="1:17" ht="13.5" thickBot="1" x14ac:dyDescent="0.25">
      <c r="A23" s="72" t="s">
        <v>434</v>
      </c>
      <c r="B23" s="66"/>
      <c r="C23" s="66"/>
      <c r="D23" s="66"/>
      <c r="E23" s="66"/>
      <c r="F23" s="66"/>
      <c r="G23" s="66"/>
      <c r="H23" s="66"/>
      <c r="I23" s="147">
        <f>P20</f>
        <v>0.96589999999999998</v>
      </c>
      <c r="P23" s="131">
        <v>4.2700000000000002E-2</v>
      </c>
      <c r="Q23" t="s">
        <v>435</v>
      </c>
    </row>
    <row r="24" spans="1:17" ht="13.5" thickBot="1" x14ac:dyDescent="0.25">
      <c r="P24" s="131">
        <v>3.5499999999999997E-2</v>
      </c>
      <c r="Q24" t="s">
        <v>436</v>
      </c>
    </row>
    <row r="25" spans="1:17" ht="13.5" thickBot="1" x14ac:dyDescent="0.25">
      <c r="A25" s="72" t="s">
        <v>437</v>
      </c>
      <c r="B25" s="66"/>
      <c r="C25" s="66"/>
      <c r="D25" s="66"/>
      <c r="E25" s="66"/>
      <c r="F25" s="66"/>
      <c r="G25" s="66"/>
      <c r="H25" s="66"/>
      <c r="I25" s="147">
        <f>P28</f>
        <v>2.4752999999999998</v>
      </c>
      <c r="P25" s="131">
        <v>0.02</v>
      </c>
      <c r="Q25" t="s">
        <v>438</v>
      </c>
    </row>
    <row r="26" spans="1:17" ht="13.5" thickBot="1" x14ac:dyDescent="0.25">
      <c r="P26" s="131">
        <v>4.0000000000000001E-3</v>
      </c>
      <c r="Q26" t="s">
        <v>439</v>
      </c>
    </row>
    <row r="27" spans="1:17" ht="13.5" thickBot="1" x14ac:dyDescent="0.25">
      <c r="I27" s="72" t="s">
        <v>440</v>
      </c>
      <c r="J27" s="108">
        <f>SUM(I17:I25)</f>
        <v>29.473800000000004</v>
      </c>
      <c r="P27" s="132">
        <v>0.19969999999999999</v>
      </c>
      <c r="Q27" t="s">
        <v>441</v>
      </c>
    </row>
    <row r="28" spans="1:17" ht="13.5" thickBot="1" x14ac:dyDescent="0.25">
      <c r="A28" s="72" t="s">
        <v>442</v>
      </c>
      <c r="B28" s="66"/>
      <c r="C28" s="66"/>
      <c r="D28" s="66"/>
      <c r="E28" s="68">
        <f>D15*I17/12</f>
        <v>0</v>
      </c>
      <c r="P28" s="132">
        <v>2.4752999999999998</v>
      </c>
      <c r="Q28" t="s">
        <v>443</v>
      </c>
    </row>
    <row r="29" spans="1:17" ht="13.5" thickBot="1" x14ac:dyDescent="0.25">
      <c r="P29" s="133">
        <v>9.7999999999999997E-3</v>
      </c>
      <c r="Q29" t="s">
        <v>444</v>
      </c>
    </row>
    <row r="30" spans="1:17" ht="13.5" thickBot="1" x14ac:dyDescent="0.25">
      <c r="A30" s="72" t="s">
        <v>445</v>
      </c>
      <c r="B30" s="66"/>
      <c r="C30" s="66"/>
      <c r="D30" s="66"/>
      <c r="E30" s="68">
        <f>D15*I19/12</f>
        <v>0</v>
      </c>
    </row>
    <row r="31" spans="1:17" ht="13.5" thickBot="1" x14ac:dyDescent="0.25">
      <c r="P31" s="134">
        <f>SUM(P17:P29)</f>
        <v>29.473799999999997</v>
      </c>
      <c r="Q31" s="29" t="s">
        <v>446</v>
      </c>
    </row>
    <row r="32" spans="1:17" ht="13.5" thickBot="1" x14ac:dyDescent="0.25">
      <c r="A32" s="72" t="s">
        <v>447</v>
      </c>
      <c r="B32" s="66"/>
      <c r="C32" s="66"/>
      <c r="D32" s="66"/>
      <c r="E32" s="68">
        <f>D15*I21/12</f>
        <v>0</v>
      </c>
    </row>
    <row r="33" spans="1:16" ht="13.5" thickBot="1" x14ac:dyDescent="0.25"/>
    <row r="34" spans="1:16" ht="13.5" thickBot="1" x14ac:dyDescent="0.25">
      <c r="A34" s="72" t="s">
        <v>448</v>
      </c>
      <c r="B34" s="66"/>
      <c r="C34" s="66"/>
      <c r="D34" s="66"/>
      <c r="E34" s="68">
        <f>D15*I23/12</f>
        <v>0</v>
      </c>
      <c r="P34" s="107"/>
    </row>
    <row r="35" spans="1:16" ht="13.5" thickBot="1" x14ac:dyDescent="0.25"/>
    <row r="36" spans="1:16" ht="13.5" thickBot="1" x14ac:dyDescent="0.25">
      <c r="A36" s="72" t="s">
        <v>449</v>
      </c>
      <c r="B36" s="66"/>
      <c r="C36" s="66"/>
      <c r="D36" s="66"/>
      <c r="E36" s="68">
        <f>D15*I25/12</f>
        <v>0</v>
      </c>
    </row>
    <row r="37" spans="1:16" ht="13.5" thickBot="1" x14ac:dyDescent="0.25"/>
    <row r="38" spans="1:16" ht="13.5" thickBot="1" x14ac:dyDescent="0.25">
      <c r="C38" s="752" t="s">
        <v>450</v>
      </c>
      <c r="D38" s="753"/>
      <c r="E38" s="753"/>
      <c r="F38" s="753"/>
      <c r="G38" s="753"/>
      <c r="H38" s="753"/>
      <c r="I38" s="754"/>
      <c r="J38" s="68">
        <f>SUM(E28:E36)</f>
        <v>0</v>
      </c>
    </row>
    <row r="41" spans="1:16" ht="13.5" thickBot="1" x14ac:dyDescent="0.25"/>
    <row r="42" spans="1:16" ht="13.5" thickBot="1" x14ac:dyDescent="0.25">
      <c r="A42" s="755" t="s">
        <v>451</v>
      </c>
      <c r="B42" s="756"/>
      <c r="C42" s="756"/>
      <c r="D42" s="757"/>
      <c r="E42" s="135"/>
      <c r="F42" s="135"/>
      <c r="G42" s="135"/>
      <c r="H42" s="43"/>
      <c r="I42" s="43"/>
    </row>
    <row r="43" spans="1:16" x14ac:dyDescent="0.2">
      <c r="A43" s="136"/>
      <c r="B43" s="136"/>
      <c r="C43" s="136"/>
      <c r="D43" s="136"/>
      <c r="E43" s="136"/>
      <c r="F43" s="136"/>
      <c r="G43" s="136"/>
    </row>
    <row r="44" spans="1:16" x14ac:dyDescent="0.2">
      <c r="A44" s="137" t="s">
        <v>2</v>
      </c>
      <c r="B44" s="137"/>
      <c r="C44" s="136"/>
      <c r="D44" s="136"/>
      <c r="E44" s="136"/>
      <c r="F44" s="136"/>
      <c r="G44" s="136"/>
    </row>
    <row r="45" spans="1:16" x14ac:dyDescent="0.2">
      <c r="A45" s="136"/>
      <c r="B45" s="136"/>
      <c r="C45" s="136"/>
      <c r="D45" s="136"/>
      <c r="E45" s="136"/>
      <c r="F45" s="136"/>
      <c r="G45" s="136"/>
    </row>
    <row r="46" spans="1:16" x14ac:dyDescent="0.2">
      <c r="A46" s="136" t="s">
        <v>419</v>
      </c>
      <c r="B46" s="136"/>
      <c r="C46" s="136"/>
      <c r="D46" s="138">
        <f>'Controle de pragas - Item 2'!I53</f>
        <v>0</v>
      </c>
      <c r="E46" s="136"/>
      <c r="F46" s="136"/>
      <c r="G46" s="136"/>
    </row>
    <row r="47" spans="1:16" x14ac:dyDescent="0.2">
      <c r="A47" s="136" t="s">
        <v>420</v>
      </c>
      <c r="B47" s="136"/>
      <c r="C47" s="136"/>
      <c r="D47" s="138">
        <f>'Controle de pragas - Item 2'!I110</f>
        <v>0</v>
      </c>
      <c r="E47" s="136"/>
      <c r="F47" s="136"/>
      <c r="G47" s="136"/>
    </row>
    <row r="48" spans="1:16" x14ac:dyDescent="0.2">
      <c r="A48" s="136" t="s">
        <v>421</v>
      </c>
      <c r="B48" s="136"/>
      <c r="C48" s="136"/>
      <c r="D48" s="138">
        <f>'Controle de pragas - Item 2'!I120</f>
        <v>0</v>
      </c>
      <c r="E48" s="136"/>
      <c r="F48" s="136"/>
      <c r="G48" s="136"/>
    </row>
    <row r="49" spans="1:10" x14ac:dyDescent="0.2">
      <c r="A49" s="136"/>
      <c r="B49" s="136"/>
      <c r="C49" s="136"/>
      <c r="D49" s="138"/>
      <c r="E49" s="136"/>
      <c r="F49" s="136"/>
      <c r="G49" s="136"/>
    </row>
    <row r="50" spans="1:10" x14ac:dyDescent="0.2">
      <c r="A50" s="137" t="s">
        <v>422</v>
      </c>
      <c r="B50" s="137"/>
      <c r="C50" s="137"/>
      <c r="D50" s="139">
        <f>SUM(D46:D49)</f>
        <v>0</v>
      </c>
      <c r="E50" s="136"/>
      <c r="F50" s="136"/>
      <c r="G50" s="136"/>
    </row>
    <row r="51" spans="1:10" ht="13.5" thickBot="1" x14ac:dyDescent="0.25">
      <c r="A51" s="136"/>
      <c r="B51" s="136"/>
      <c r="C51" s="136"/>
      <c r="D51" s="136"/>
      <c r="E51" s="136"/>
      <c r="F51" s="136"/>
      <c r="G51" s="136"/>
    </row>
    <row r="52" spans="1:10" ht="13.5" thickBot="1" x14ac:dyDescent="0.25">
      <c r="A52" s="140" t="s">
        <v>452</v>
      </c>
      <c r="B52" s="141"/>
      <c r="C52" s="141"/>
      <c r="D52" s="142">
        <v>220</v>
      </c>
      <c r="E52" s="143" t="s">
        <v>453</v>
      </c>
      <c r="F52" s="136" t="s">
        <v>454</v>
      </c>
      <c r="G52" s="136"/>
    </row>
    <row r="53" spans="1:10" ht="13.5" thickBot="1" x14ac:dyDescent="0.25">
      <c r="A53" s="136"/>
      <c r="B53" s="136"/>
      <c r="C53" s="136"/>
      <c r="D53" s="136"/>
      <c r="E53" s="136"/>
      <c r="F53" s="136"/>
      <c r="G53" s="136"/>
    </row>
    <row r="54" spans="1:10" ht="13.5" thickBot="1" x14ac:dyDescent="0.25">
      <c r="A54" s="144" t="s">
        <v>455</v>
      </c>
      <c r="B54" s="145"/>
      <c r="C54" s="145"/>
      <c r="D54" s="146">
        <f>D50/D52</f>
        <v>0</v>
      </c>
      <c r="E54" s="136"/>
      <c r="F54" s="136"/>
      <c r="G54" s="136"/>
    </row>
    <row r="55" spans="1:10" ht="13.5" thickBot="1" x14ac:dyDescent="0.25">
      <c r="A55" s="136"/>
      <c r="B55" s="136"/>
      <c r="C55" s="136"/>
      <c r="D55" s="136"/>
      <c r="E55" s="136"/>
      <c r="F55" s="136"/>
      <c r="G55" s="136"/>
    </row>
    <row r="56" spans="1:10" ht="13.5" thickBot="1" x14ac:dyDescent="0.25">
      <c r="A56" s="140" t="s">
        <v>456</v>
      </c>
      <c r="B56" s="141"/>
      <c r="C56" s="141"/>
      <c r="D56" s="142">
        <v>15</v>
      </c>
      <c r="E56" s="136"/>
      <c r="F56" s="136"/>
      <c r="G56" s="136"/>
    </row>
    <row r="57" spans="1:10" ht="13.5" thickBot="1" x14ac:dyDescent="0.25">
      <c r="A57" s="136"/>
      <c r="B57" s="136"/>
      <c r="C57" s="136"/>
      <c r="D57" s="136"/>
      <c r="E57" s="136"/>
      <c r="F57" s="136"/>
      <c r="G57" s="136"/>
    </row>
    <row r="58" spans="1:10" ht="13.5" thickBot="1" x14ac:dyDescent="0.25">
      <c r="A58" s="144" t="s">
        <v>457</v>
      </c>
      <c r="B58" s="145"/>
      <c r="C58" s="145"/>
      <c r="D58" s="146">
        <f>D54*D56</f>
        <v>0</v>
      </c>
      <c r="E58" s="136"/>
      <c r="F58" s="136"/>
      <c r="G58" s="136"/>
    </row>
    <row r="62" spans="1:10" x14ac:dyDescent="0.2">
      <c r="A62" s="556" t="s">
        <v>458</v>
      </c>
      <c r="B62" s="556"/>
      <c r="C62" s="556"/>
      <c r="D62" s="556"/>
      <c r="E62" s="556"/>
      <c r="F62" s="556"/>
      <c r="G62" s="556"/>
      <c r="H62" s="556"/>
      <c r="I62" s="556"/>
      <c r="J62" s="556"/>
    </row>
    <row r="63" spans="1:10" x14ac:dyDescent="0.2">
      <c r="A63" s="556"/>
      <c r="B63" s="556"/>
      <c r="C63" s="556"/>
      <c r="D63" s="556"/>
      <c r="E63" s="556"/>
      <c r="F63" s="556"/>
      <c r="G63" s="556"/>
      <c r="H63" s="556"/>
      <c r="I63" s="556"/>
      <c r="J63" s="556"/>
    </row>
    <row r="64" spans="1:10" x14ac:dyDescent="0.2">
      <c r="A64" s="556"/>
      <c r="B64" s="556"/>
      <c r="C64" s="556"/>
      <c r="D64" s="556"/>
      <c r="E64" s="556"/>
      <c r="F64" s="556"/>
      <c r="G64" s="556"/>
      <c r="H64" s="556"/>
      <c r="I64" s="556"/>
      <c r="J64" s="556"/>
    </row>
    <row r="65" spans="1:10" x14ac:dyDescent="0.2">
      <c r="A65" s="556"/>
      <c r="B65" s="556"/>
      <c r="C65" s="556"/>
      <c r="D65" s="556"/>
      <c r="E65" s="556"/>
      <c r="F65" s="556"/>
      <c r="G65" s="556"/>
      <c r="H65" s="556"/>
      <c r="I65" s="556"/>
      <c r="J65" s="556"/>
    </row>
    <row r="66" spans="1:10" x14ac:dyDescent="0.2">
      <c r="A66" s="556"/>
      <c r="B66" s="556"/>
      <c r="C66" s="556"/>
      <c r="D66" s="556"/>
      <c r="E66" s="556"/>
      <c r="F66" s="556"/>
      <c r="G66" s="556"/>
      <c r="H66" s="556"/>
      <c r="I66" s="556"/>
      <c r="J66" s="556"/>
    </row>
    <row r="67" spans="1:10" x14ac:dyDescent="0.2">
      <c r="A67" s="556"/>
      <c r="B67" s="556"/>
      <c r="C67" s="556"/>
      <c r="D67" s="556"/>
      <c r="E67" s="556"/>
      <c r="F67" s="556"/>
      <c r="G67" s="556"/>
      <c r="H67" s="556"/>
      <c r="I67" s="556"/>
      <c r="J67" s="556"/>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459</v>
      </c>
    </row>
    <row r="3" spans="1:4" x14ac:dyDescent="0.2">
      <c r="A3" s="9" t="s">
        <v>460</v>
      </c>
      <c r="B3" t="e">
        <f>'Controle de pragas - Item 2'!I180/'Controle de pragas - Item 2'!I47</f>
        <v>#DIV/0!</v>
      </c>
    </row>
    <row r="5" spans="1:4" x14ac:dyDescent="0.2">
      <c r="A5" t="s">
        <v>461</v>
      </c>
    </row>
    <row r="7" spans="1:4" x14ac:dyDescent="0.2">
      <c r="A7" t="s">
        <v>462</v>
      </c>
    </row>
    <row r="9" spans="1:4" x14ac:dyDescent="0.2">
      <c r="A9" s="32">
        <v>2.2799999999999998</v>
      </c>
      <c r="B9" t="s">
        <v>463</v>
      </c>
      <c r="D9" s="148" t="s">
        <v>464</v>
      </c>
    </row>
    <row r="10" spans="1:4" x14ac:dyDescent="0.2">
      <c r="A10" s="32" t="s">
        <v>465</v>
      </c>
      <c r="B10" t="s">
        <v>466</v>
      </c>
      <c r="D10" t="s">
        <v>467</v>
      </c>
    </row>
    <row r="11" spans="1:4" x14ac:dyDescent="0.2">
      <c r="A11" s="32" t="s">
        <v>468</v>
      </c>
      <c r="B11" t="s">
        <v>469</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543" t="s">
        <v>470</v>
      </c>
      <c r="B1" s="544"/>
      <c r="C1" s="544"/>
      <c r="D1" s="544"/>
      <c r="E1" s="544"/>
      <c r="F1" s="544"/>
      <c r="G1" s="544"/>
      <c r="H1" s="544"/>
      <c r="I1" s="545"/>
    </row>
    <row r="2" spans="1:9" x14ac:dyDescent="0.2">
      <c r="A2" s="30"/>
      <c r="B2" s="30"/>
      <c r="C2" s="30"/>
      <c r="D2" s="30"/>
      <c r="E2" s="30"/>
      <c r="F2" s="30"/>
      <c r="G2" s="30"/>
      <c r="H2" s="30"/>
      <c r="I2" s="30"/>
    </row>
    <row r="3" spans="1:9" x14ac:dyDescent="0.2">
      <c r="A3" s="30" t="s">
        <v>471</v>
      </c>
      <c r="B3" s="30"/>
      <c r="C3" s="30"/>
      <c r="D3" s="30"/>
      <c r="E3" s="30"/>
      <c r="F3" s="30"/>
      <c r="G3" s="30"/>
      <c r="H3" s="30"/>
      <c r="I3" s="30"/>
    </row>
    <row r="4" spans="1:9" ht="15" customHeight="1" x14ac:dyDescent="0.2">
      <c r="A4" s="773" t="s">
        <v>472</v>
      </c>
      <c r="B4" s="773"/>
      <c r="C4" s="773"/>
      <c r="D4" s="773"/>
      <c r="E4" s="773"/>
      <c r="F4" s="773"/>
      <c r="G4" s="773"/>
      <c r="H4" s="773"/>
      <c r="I4" s="773"/>
    </row>
    <row r="5" spans="1:9" ht="15" customHeight="1" x14ac:dyDescent="0.2">
      <c r="A5" s="773" t="s">
        <v>473</v>
      </c>
      <c r="B5" s="773"/>
      <c r="C5" s="773"/>
      <c r="D5" s="773"/>
      <c r="E5" s="773"/>
      <c r="F5" s="773"/>
      <c r="G5" s="773"/>
      <c r="H5" s="773"/>
      <c r="I5" s="773"/>
    </row>
    <row r="6" spans="1:9" ht="15" customHeight="1" x14ac:dyDescent="0.2">
      <c r="A6" s="773" t="s">
        <v>474</v>
      </c>
      <c r="B6" s="773"/>
      <c r="C6" s="773"/>
      <c r="D6" s="773"/>
      <c r="E6" s="773"/>
      <c r="F6" s="773"/>
      <c r="G6" s="773"/>
      <c r="H6" s="773"/>
      <c r="I6" s="773"/>
    </row>
    <row r="7" spans="1:9" ht="15" customHeight="1" x14ac:dyDescent="0.2">
      <c r="A7" s="773"/>
      <c r="B7" s="773"/>
      <c r="C7" s="773"/>
      <c r="D7" s="773"/>
      <c r="E7" s="773"/>
      <c r="F7" s="773"/>
      <c r="G7" s="773"/>
      <c r="H7" s="773"/>
      <c r="I7" s="773"/>
    </row>
    <row r="8" spans="1:9" ht="27" customHeight="1" x14ac:dyDescent="0.2">
      <c r="A8" s="773" t="s">
        <v>475</v>
      </c>
      <c r="B8" s="773"/>
      <c r="C8" s="773"/>
      <c r="D8" s="773"/>
      <c r="E8" s="773"/>
      <c r="F8" s="773"/>
      <c r="G8" s="773"/>
      <c r="H8" s="773"/>
      <c r="I8" s="773"/>
    </row>
    <row r="9" spans="1:9" ht="15" customHeight="1" x14ac:dyDescent="0.2">
      <c r="A9" s="765" t="s">
        <v>476</v>
      </c>
      <c r="B9" s="765"/>
      <c r="C9" s="765"/>
      <c r="D9" s="765"/>
      <c r="E9" s="765"/>
      <c r="F9" s="765"/>
      <c r="G9" s="765"/>
      <c r="H9" s="765"/>
      <c r="I9" s="765"/>
    </row>
    <row r="10" spans="1:9" ht="15" customHeight="1" x14ac:dyDescent="0.2">
      <c r="A10" s="765"/>
      <c r="B10" s="765"/>
      <c r="C10" s="765"/>
      <c r="D10" s="765"/>
      <c r="E10" s="765"/>
      <c r="F10" s="765"/>
      <c r="G10" s="765"/>
      <c r="H10" s="765"/>
      <c r="I10" s="765"/>
    </row>
    <row r="11" spans="1:9" ht="30" customHeight="1" x14ac:dyDescent="0.2">
      <c r="A11" s="773" t="s">
        <v>477</v>
      </c>
      <c r="B11" s="773"/>
      <c r="C11" s="773"/>
      <c r="D11" s="773"/>
      <c r="E11" s="773"/>
      <c r="F11" s="773"/>
      <c r="G11" s="773"/>
      <c r="H11" s="773"/>
      <c r="I11" s="773"/>
    </row>
    <row r="12" spans="1:9" ht="30" customHeight="1" x14ac:dyDescent="0.2">
      <c r="A12" s="773" t="s">
        <v>478</v>
      </c>
      <c r="B12" s="773"/>
      <c r="C12" s="773"/>
      <c r="D12" s="773"/>
      <c r="E12" s="773"/>
      <c r="F12" s="773"/>
      <c r="G12" s="773"/>
      <c r="H12" s="773"/>
      <c r="I12" s="773"/>
    </row>
    <row r="13" spans="1:9" ht="30" customHeight="1" x14ac:dyDescent="0.2">
      <c r="A13" s="773" t="s">
        <v>479</v>
      </c>
      <c r="B13" s="773"/>
      <c r="C13" s="773"/>
      <c r="D13" s="773"/>
      <c r="E13" s="773"/>
      <c r="F13" s="773"/>
      <c r="G13" s="773"/>
      <c r="H13" s="773"/>
      <c r="I13" s="773"/>
    </row>
    <row r="14" spans="1:9" ht="30" customHeight="1" x14ac:dyDescent="0.2">
      <c r="A14" s="773" t="s">
        <v>480</v>
      </c>
      <c r="B14" s="773"/>
      <c r="C14" s="773"/>
      <c r="D14" s="773"/>
      <c r="E14" s="773"/>
      <c r="F14" s="773"/>
      <c r="G14" s="773"/>
      <c r="H14" s="773"/>
      <c r="I14" s="773"/>
    </row>
    <row r="15" spans="1:9" ht="30" customHeight="1" x14ac:dyDescent="0.2">
      <c r="A15" s="766" t="s">
        <v>481</v>
      </c>
      <c r="B15" s="766"/>
      <c r="C15" s="766"/>
      <c r="D15" s="766"/>
      <c r="E15" s="766"/>
      <c r="F15" s="766"/>
      <c r="G15" s="766"/>
      <c r="H15" s="766"/>
      <c r="I15" s="766"/>
    </row>
    <row r="16" spans="1:9" ht="12.75" customHeight="1" thickBot="1" x14ac:dyDescent="0.25">
      <c r="A16" s="766"/>
      <c r="B16" s="766"/>
      <c r="C16" s="766"/>
      <c r="D16" s="766"/>
      <c r="E16" s="766"/>
      <c r="F16" s="766"/>
      <c r="G16" s="766"/>
      <c r="H16" s="766"/>
      <c r="I16" s="766"/>
    </row>
    <row r="17" spans="1:9" ht="13.5" thickBot="1" x14ac:dyDescent="0.25">
      <c r="A17" s="770" t="s">
        <v>482</v>
      </c>
      <c r="B17" s="771"/>
      <c r="C17" s="771"/>
      <c r="D17" s="771"/>
      <c r="E17" s="771"/>
      <c r="F17" s="771"/>
      <c r="G17" s="771"/>
      <c r="H17" s="771"/>
      <c r="I17" s="772"/>
    </row>
    <row r="19" spans="1:9" x14ac:dyDescent="0.2">
      <c r="A19" s="505" t="s">
        <v>85</v>
      </c>
      <c r="B19" s="505"/>
      <c r="C19" s="505"/>
      <c r="D19" s="505"/>
      <c r="E19" s="505"/>
      <c r="F19" s="505"/>
      <c r="G19" s="505"/>
      <c r="H19" s="505"/>
      <c r="I19" s="505"/>
    </row>
    <row r="20" spans="1:9" x14ac:dyDescent="0.2">
      <c r="A20" s="38" t="s">
        <v>86</v>
      </c>
      <c r="B20" s="531" t="s">
        <v>87</v>
      </c>
      <c r="C20" s="532"/>
      <c r="D20" s="532"/>
      <c r="E20" s="532"/>
      <c r="F20" s="532"/>
      <c r="G20" s="532"/>
      <c r="H20" s="533"/>
      <c r="I20" s="8" t="s">
        <v>72</v>
      </c>
    </row>
    <row r="21" spans="1:9" ht="24.75" customHeight="1" x14ac:dyDescent="0.2">
      <c r="A21" s="38" t="s">
        <v>37</v>
      </c>
      <c r="B21" s="767" t="s">
        <v>483</v>
      </c>
      <c r="C21" s="521"/>
      <c r="D21" s="521"/>
      <c r="E21" s="521"/>
      <c r="F21" s="521"/>
      <c r="G21" s="521"/>
      <c r="H21" s="522"/>
      <c r="I21" s="149">
        <f>1/12</f>
        <v>8.3333333333333329E-2</v>
      </c>
    </row>
    <row r="22" spans="1:9" ht="24.75" customHeight="1" x14ac:dyDescent="0.2">
      <c r="A22" s="8" t="s">
        <v>39</v>
      </c>
      <c r="B22" s="767" t="s">
        <v>484</v>
      </c>
      <c r="C22" s="768"/>
      <c r="D22" s="768"/>
      <c r="E22" s="768"/>
      <c r="F22" s="768"/>
      <c r="G22" s="768"/>
      <c r="H22" s="769"/>
      <c r="I22" s="22">
        <v>0.121</v>
      </c>
    </row>
    <row r="23" spans="1:9" x14ac:dyDescent="0.2">
      <c r="A23" s="500" t="s">
        <v>90</v>
      </c>
      <c r="B23" s="500"/>
      <c r="C23" s="500"/>
      <c r="D23" s="500"/>
      <c r="E23" s="500"/>
      <c r="F23" s="500"/>
      <c r="G23" s="500"/>
      <c r="H23" s="33"/>
      <c r="I23" s="33">
        <f>TRUNC(SUM(I21:I22),4)</f>
        <v>0.20430000000000001</v>
      </c>
    </row>
    <row r="24" spans="1:9" ht="37.5" customHeight="1" x14ac:dyDescent="0.2">
      <c r="A24" s="38" t="s">
        <v>42</v>
      </c>
      <c r="B24" s="767" t="s">
        <v>485</v>
      </c>
      <c r="C24" s="768"/>
      <c r="D24" s="768"/>
      <c r="E24" s="768"/>
      <c r="F24" s="768"/>
      <c r="G24" s="768"/>
      <c r="H24" s="769"/>
      <c r="I24" s="149">
        <v>7.8200000000000006E-2</v>
      </c>
    </row>
    <row r="25" spans="1:9" x14ac:dyDescent="0.2">
      <c r="A25" s="500" t="s">
        <v>92</v>
      </c>
      <c r="B25" s="500"/>
      <c r="C25" s="500"/>
      <c r="D25" s="500"/>
      <c r="E25" s="500"/>
      <c r="F25" s="500"/>
      <c r="G25" s="500"/>
      <c r="H25" s="33"/>
      <c r="I25" s="33">
        <f>TRUNC(SUM(I23:I24),4)</f>
        <v>0.28249999999999997</v>
      </c>
    </row>
    <row r="26" spans="1:9" x14ac:dyDescent="0.2">
      <c r="A26" s="153" t="s">
        <v>486</v>
      </c>
      <c r="B26" s="8"/>
      <c r="C26" s="8"/>
      <c r="D26" s="8"/>
      <c r="E26" s="8"/>
      <c r="F26" s="8"/>
      <c r="G26" s="8"/>
      <c r="H26" s="152"/>
      <c r="I26" s="152"/>
    </row>
    <row r="27" spans="1:9" s="9" customFormat="1" x14ac:dyDescent="0.2">
      <c r="A27" s="29"/>
    </row>
    <row r="28" spans="1:9" s="9" customFormat="1" x14ac:dyDescent="0.2">
      <c r="A28" s="29"/>
    </row>
    <row r="29" spans="1:9" x14ac:dyDescent="0.2">
      <c r="A29" s="3"/>
      <c r="B29" s="3"/>
      <c r="C29" s="3"/>
      <c r="D29" s="3"/>
      <c r="E29" s="3"/>
      <c r="F29" s="3"/>
      <c r="G29" s="3"/>
      <c r="H29" s="3"/>
      <c r="I29" s="4"/>
    </row>
    <row r="30" spans="1:9" s="9" customFormat="1" x14ac:dyDescent="0.2">
      <c r="A30" s="505" t="s">
        <v>135</v>
      </c>
      <c r="B30" s="505"/>
      <c r="C30" s="505"/>
      <c r="D30" s="505"/>
      <c r="E30" s="505"/>
      <c r="F30" s="505"/>
      <c r="G30" s="505"/>
      <c r="H30" s="505"/>
      <c r="I30" s="505"/>
    </row>
    <row r="31" spans="1:9" x14ac:dyDescent="0.2">
      <c r="A31" s="8">
        <v>3</v>
      </c>
      <c r="B31" s="462" t="s">
        <v>136</v>
      </c>
      <c r="C31" s="462"/>
      <c r="D31" s="462"/>
      <c r="E31" s="462"/>
      <c r="F31" s="462"/>
      <c r="G31" s="462"/>
      <c r="H31" s="8" t="s">
        <v>72</v>
      </c>
      <c r="I31" s="8" t="s">
        <v>73</v>
      </c>
    </row>
    <row r="32" spans="1:9" x14ac:dyDescent="0.2">
      <c r="A32" s="8" t="s">
        <v>37</v>
      </c>
      <c r="B32" s="463" t="s">
        <v>137</v>
      </c>
      <c r="C32" s="463"/>
      <c r="D32" s="463"/>
      <c r="E32" s="463"/>
      <c r="F32" s="463"/>
      <c r="G32" s="463"/>
      <c r="H32" s="1">
        <v>4.1999999999999997E-3</v>
      </c>
      <c r="I32" s="23"/>
    </row>
    <row r="33" spans="1:11" x14ac:dyDescent="0.2">
      <c r="A33" s="38" t="s">
        <v>39</v>
      </c>
      <c r="B33" s="524" t="s">
        <v>138</v>
      </c>
      <c r="C33" s="524"/>
      <c r="D33" s="524"/>
      <c r="E33" s="524"/>
      <c r="F33" s="524"/>
      <c r="G33" s="524"/>
      <c r="H33" s="149">
        <v>0.08</v>
      </c>
      <c r="I33" s="150"/>
    </row>
    <row r="34" spans="1:11" ht="39" customHeight="1" x14ac:dyDescent="0.2">
      <c r="A34" s="38" t="s">
        <v>42</v>
      </c>
      <c r="B34" s="524" t="s">
        <v>487</v>
      </c>
      <c r="C34" s="524"/>
      <c r="D34" s="524"/>
      <c r="E34" s="524"/>
      <c r="F34" s="524"/>
      <c r="G34" s="524"/>
      <c r="H34" s="149">
        <v>2E-3</v>
      </c>
      <c r="I34" s="150"/>
      <c r="K34" s="76"/>
    </row>
    <row r="35" spans="1:11" x14ac:dyDescent="0.2">
      <c r="A35" s="8" t="s">
        <v>45</v>
      </c>
      <c r="B35" s="463" t="s">
        <v>140</v>
      </c>
      <c r="C35" s="463"/>
      <c r="D35" s="463"/>
      <c r="E35" s="463"/>
      <c r="F35" s="463"/>
      <c r="G35" s="463"/>
      <c r="H35" s="1">
        <v>1.9400000000000001E-2</v>
      </c>
      <c r="I35" s="23"/>
    </row>
    <row r="36" spans="1:11" x14ac:dyDescent="0.2">
      <c r="A36" s="8" t="s">
        <v>78</v>
      </c>
      <c r="B36" s="528" t="s">
        <v>141</v>
      </c>
      <c r="C36" s="528"/>
      <c r="D36" s="528"/>
      <c r="E36" s="528"/>
      <c r="F36" s="528"/>
      <c r="G36" s="528"/>
      <c r="H36" s="22">
        <v>0.36799999999999999</v>
      </c>
      <c r="I36" s="23"/>
    </row>
    <row r="37" spans="1:11" ht="37.5" customHeight="1" x14ac:dyDescent="0.2">
      <c r="A37" s="38" t="s">
        <v>80</v>
      </c>
      <c r="B37" s="524" t="s">
        <v>488</v>
      </c>
      <c r="C37" s="524"/>
      <c r="D37" s="524"/>
      <c r="E37" s="524"/>
      <c r="F37" s="524"/>
      <c r="G37" s="524"/>
      <c r="H37" s="149">
        <v>3.7999999999999999E-2</v>
      </c>
      <c r="I37" s="150"/>
    </row>
    <row r="38" spans="1:11" x14ac:dyDescent="0.2">
      <c r="A38" s="498" t="s">
        <v>143</v>
      </c>
      <c r="B38" s="498"/>
      <c r="C38" s="498"/>
      <c r="D38" s="498"/>
      <c r="E38" s="498"/>
      <c r="F38" s="498"/>
      <c r="G38" s="498"/>
      <c r="H38" s="33"/>
      <c r="I38" s="117"/>
    </row>
    <row r="39" spans="1:11" x14ac:dyDescent="0.2">
      <c r="A39" s="3"/>
      <c r="B39" s="3"/>
      <c r="C39" s="3"/>
      <c r="D39" s="3"/>
      <c r="E39" s="3"/>
      <c r="F39" s="3"/>
      <c r="G39" s="3"/>
      <c r="H39" s="35"/>
      <c r="I39" s="4"/>
    </row>
    <row r="40" spans="1:11" x14ac:dyDescent="0.2">
      <c r="A40" s="743" t="s">
        <v>489</v>
      </c>
      <c r="B40" s="9" t="s">
        <v>490</v>
      </c>
      <c r="C40" s="3"/>
      <c r="D40" s="3"/>
      <c r="E40" s="3"/>
      <c r="F40" s="3"/>
      <c r="G40" s="3"/>
      <c r="H40" s="35"/>
      <c r="I40" s="4"/>
    </row>
    <row r="41" spans="1:11" x14ac:dyDescent="0.2">
      <c r="A41" s="743"/>
      <c r="B41" s="154" t="s">
        <v>491</v>
      </c>
      <c r="C41" s="3"/>
      <c r="D41" s="3"/>
      <c r="E41" s="3"/>
      <c r="F41" s="3"/>
      <c r="G41" s="3"/>
      <c r="H41" s="35"/>
      <c r="I41" s="4"/>
    </row>
    <row r="42" spans="1:11" x14ac:dyDescent="0.2">
      <c r="A42" s="743"/>
      <c r="B42" t="s">
        <v>492</v>
      </c>
      <c r="C42" s="3"/>
      <c r="D42" s="3"/>
      <c r="E42" s="3"/>
      <c r="F42" s="3"/>
      <c r="G42" s="3"/>
      <c r="H42" s="35"/>
      <c r="I42" s="4"/>
    </row>
    <row r="43" spans="1:11" x14ac:dyDescent="0.2">
      <c r="A43" s="743"/>
      <c r="B43" s="154" t="s">
        <v>493</v>
      </c>
      <c r="C43" s="3"/>
      <c r="D43" s="3"/>
      <c r="E43" s="3"/>
      <c r="F43" s="3"/>
      <c r="G43" s="3"/>
      <c r="H43" s="35"/>
      <c r="I43" s="4"/>
    </row>
    <row r="44" spans="1:11" x14ac:dyDescent="0.2">
      <c r="A44" s="743"/>
      <c r="B44" s="154" t="s">
        <v>494</v>
      </c>
      <c r="C44" s="3"/>
      <c r="D44" s="3"/>
      <c r="E44" s="3"/>
      <c r="F44" s="3"/>
      <c r="G44" s="3"/>
      <c r="H44" s="35"/>
      <c r="I44" s="4"/>
    </row>
    <row r="45" spans="1:11" x14ac:dyDescent="0.2">
      <c r="A45" s="743"/>
      <c r="B45" s="154" t="s">
        <v>495</v>
      </c>
      <c r="C45" s="3"/>
      <c r="D45" s="3"/>
      <c r="E45" s="3"/>
      <c r="F45" s="3"/>
      <c r="G45" s="3"/>
      <c r="H45" s="35"/>
      <c r="I45" s="4"/>
    </row>
    <row r="46" spans="1:11" x14ac:dyDescent="0.2">
      <c r="A46" s="743"/>
      <c r="B46" s="155" t="s">
        <v>496</v>
      </c>
      <c r="C46" s="3"/>
      <c r="D46" s="3"/>
      <c r="E46" s="3"/>
      <c r="F46" s="3"/>
      <c r="G46" s="3"/>
      <c r="H46" s="35"/>
      <c r="I46" s="4"/>
    </row>
    <row r="47" spans="1:11" x14ac:dyDescent="0.2">
      <c r="A47" s="3"/>
      <c r="C47" s="3"/>
      <c r="D47" s="3"/>
      <c r="E47" s="3"/>
      <c r="F47" s="3"/>
      <c r="G47" s="3"/>
      <c r="H47" s="35"/>
      <c r="I47" s="4"/>
    </row>
    <row r="48" spans="1:11" x14ac:dyDescent="0.2">
      <c r="A48" s="743" t="s">
        <v>497</v>
      </c>
      <c r="B48" s="154" t="s">
        <v>498</v>
      </c>
      <c r="C48" s="3"/>
      <c r="D48" s="3"/>
      <c r="E48" s="3"/>
      <c r="F48" s="3"/>
      <c r="G48" s="3"/>
      <c r="H48" s="35"/>
      <c r="I48" s="4"/>
    </row>
    <row r="49" spans="1:10" x14ac:dyDescent="0.2">
      <c r="A49" s="743"/>
      <c r="B49" s="154" t="s">
        <v>499</v>
      </c>
      <c r="C49" s="3"/>
      <c r="D49" s="3"/>
      <c r="E49" s="3"/>
      <c r="F49" s="3"/>
      <c r="G49" s="3"/>
      <c r="H49" s="35"/>
      <c r="I49" s="4"/>
    </row>
    <row r="50" spans="1:10" x14ac:dyDescent="0.2">
      <c r="A50" s="3"/>
      <c r="B50" s="155"/>
      <c r="C50" s="3"/>
      <c r="D50" s="3"/>
      <c r="E50" s="3"/>
      <c r="F50" s="3"/>
      <c r="G50" s="3"/>
      <c r="H50" s="35"/>
      <c r="I50" s="4"/>
    </row>
    <row r="51" spans="1:10" ht="27" customHeight="1" x14ac:dyDescent="0.2">
      <c r="A51" s="743" t="s">
        <v>500</v>
      </c>
      <c r="B51" s="762" t="s">
        <v>501</v>
      </c>
      <c r="C51" s="762"/>
      <c r="D51" s="762"/>
      <c r="E51" s="762"/>
      <c r="F51" s="762"/>
      <c r="G51" s="762"/>
      <c r="H51" s="762"/>
      <c r="I51" s="762"/>
    </row>
    <row r="52" spans="1:10" x14ac:dyDescent="0.2">
      <c r="A52" s="743"/>
      <c r="B52" s="154" t="s">
        <v>502</v>
      </c>
      <c r="C52" s="3"/>
      <c r="D52" s="3"/>
      <c r="E52" s="3"/>
      <c r="F52" s="3"/>
      <c r="G52" s="3"/>
      <c r="H52" s="35"/>
      <c r="I52" s="4"/>
    </row>
    <row r="53" spans="1:10" x14ac:dyDescent="0.2">
      <c r="A53" s="3"/>
      <c r="B53" s="155"/>
      <c r="C53" s="3"/>
      <c r="D53" s="3"/>
      <c r="E53" s="3"/>
      <c r="F53" s="3"/>
      <c r="G53" s="3"/>
      <c r="H53" s="35"/>
      <c r="I53" s="4"/>
    </row>
    <row r="54" spans="1:10" x14ac:dyDescent="0.2">
      <c r="A54" s="3" t="s">
        <v>503</v>
      </c>
      <c r="B54" s="75" t="s">
        <v>390</v>
      </c>
      <c r="C54" s="3"/>
      <c r="D54" s="3"/>
      <c r="E54" s="3"/>
      <c r="F54" s="3"/>
      <c r="G54" s="3"/>
      <c r="H54" s="35"/>
      <c r="I54" s="4"/>
    </row>
    <row r="56" spans="1:10" ht="12.75" customHeight="1" x14ac:dyDescent="0.2">
      <c r="A56" s="559" t="s">
        <v>391</v>
      </c>
      <c r="B56" s="559"/>
      <c r="C56" s="559"/>
      <c r="D56" s="559"/>
      <c r="E56" s="559"/>
      <c r="F56" s="559"/>
      <c r="G56" s="559"/>
      <c r="H56" s="559"/>
      <c r="I56" s="559"/>
      <c r="J56" s="559"/>
    </row>
    <row r="57" spans="1:10" x14ac:dyDescent="0.2">
      <c r="A57" s="559"/>
      <c r="B57" s="559"/>
      <c r="C57" s="559"/>
      <c r="D57" s="559"/>
      <c r="E57" s="559"/>
      <c r="F57" s="559"/>
      <c r="G57" s="559"/>
      <c r="H57" s="559"/>
      <c r="I57" s="559"/>
      <c r="J57" s="559"/>
    </row>
    <row r="58" spans="1:10" x14ac:dyDescent="0.2">
      <c r="A58" s="559"/>
      <c r="B58" s="559"/>
      <c r="C58" s="559"/>
      <c r="D58" s="559"/>
      <c r="E58" s="559"/>
      <c r="F58" s="559"/>
      <c r="G58" s="559"/>
      <c r="H58" s="559"/>
      <c r="I58" s="559"/>
      <c r="J58" s="559"/>
    </row>
    <row r="59" spans="1:10" x14ac:dyDescent="0.2">
      <c r="A59" s="559"/>
      <c r="B59" s="559"/>
      <c r="C59" s="559"/>
      <c r="D59" s="559"/>
      <c r="E59" s="559"/>
      <c r="F59" s="559"/>
      <c r="G59" s="559"/>
      <c r="H59" s="559"/>
      <c r="I59" s="559"/>
      <c r="J59" s="559"/>
    </row>
    <row r="60" spans="1:10" x14ac:dyDescent="0.2">
      <c r="A60" s="559"/>
      <c r="B60" s="559"/>
      <c r="C60" s="559"/>
      <c r="D60" s="559"/>
      <c r="E60" s="559"/>
      <c r="F60" s="559"/>
      <c r="G60" s="559"/>
      <c r="H60" s="559"/>
      <c r="I60" s="559"/>
      <c r="J60" s="559"/>
    </row>
    <row r="61" spans="1:10" x14ac:dyDescent="0.2">
      <c r="A61" s="151"/>
      <c r="B61" s="151"/>
      <c r="C61" s="151"/>
      <c r="D61" s="151"/>
      <c r="E61" s="151"/>
      <c r="F61" s="151"/>
      <c r="G61" s="151"/>
      <c r="H61" s="151"/>
      <c r="I61" s="151"/>
      <c r="J61" s="151"/>
    </row>
    <row r="62" spans="1:10" x14ac:dyDescent="0.2">
      <c r="A62" s="743" t="s">
        <v>504</v>
      </c>
      <c r="B62" s="154" t="s">
        <v>505</v>
      </c>
      <c r="C62" s="3"/>
      <c r="D62" s="3"/>
      <c r="E62" s="3"/>
      <c r="F62" s="3"/>
      <c r="G62" s="151"/>
      <c r="H62" s="151"/>
      <c r="I62" s="151"/>
      <c r="J62" s="151"/>
    </row>
    <row r="63" spans="1:10" x14ac:dyDescent="0.2">
      <c r="A63" s="743"/>
      <c r="B63" s="154" t="s">
        <v>506</v>
      </c>
      <c r="C63" s="3"/>
      <c r="D63" s="3"/>
      <c r="E63" s="3"/>
      <c r="F63" s="3"/>
      <c r="G63" s="151"/>
      <c r="H63" s="151"/>
      <c r="I63" s="151"/>
      <c r="J63" s="151"/>
    </row>
    <row r="64" spans="1:10" x14ac:dyDescent="0.2">
      <c r="A64" s="151"/>
      <c r="B64" s="151"/>
      <c r="C64" s="151"/>
      <c r="D64" s="151"/>
      <c r="E64" s="151"/>
      <c r="F64" s="151"/>
      <c r="G64" s="151"/>
      <c r="H64" s="151"/>
      <c r="I64" s="151"/>
      <c r="J64" s="151"/>
    </row>
    <row r="65" spans="1:10" x14ac:dyDescent="0.2">
      <c r="A65" s="743" t="s">
        <v>507</v>
      </c>
      <c r="B65" s="762" t="s">
        <v>501</v>
      </c>
      <c r="C65" s="762"/>
      <c r="D65" s="762"/>
      <c r="E65" s="762"/>
      <c r="F65" s="762"/>
      <c r="G65" s="762"/>
      <c r="H65" s="762"/>
      <c r="I65" s="762"/>
      <c r="J65" s="151"/>
    </row>
    <row r="66" spans="1:10" x14ac:dyDescent="0.2">
      <c r="A66" s="743"/>
      <c r="B66" s="154" t="s">
        <v>508</v>
      </c>
      <c r="C66" s="3"/>
      <c r="D66" s="3"/>
      <c r="E66" s="3"/>
      <c r="F66" s="3"/>
      <c r="G66" s="3"/>
      <c r="H66" s="35"/>
      <c r="I66" s="4"/>
      <c r="J66" s="151"/>
    </row>
    <row r="67" spans="1:10" x14ac:dyDescent="0.2">
      <c r="A67" s="151"/>
      <c r="B67" s="151"/>
      <c r="C67" s="151"/>
      <c r="D67" s="151"/>
      <c r="E67" s="151"/>
      <c r="F67" s="151"/>
      <c r="G67" s="151"/>
      <c r="H67" s="151"/>
      <c r="I67" s="151"/>
      <c r="J67" s="151"/>
    </row>
    <row r="68" spans="1:10" x14ac:dyDescent="0.2">
      <c r="A68" s="151"/>
      <c r="B68" s="151"/>
      <c r="C68" s="151"/>
      <c r="D68" s="151"/>
      <c r="E68" s="151"/>
      <c r="F68" s="151"/>
      <c r="G68" s="151"/>
      <c r="H68" s="151"/>
      <c r="I68" s="151"/>
      <c r="J68" s="151"/>
    </row>
    <row r="69" spans="1:10" x14ac:dyDescent="0.2">
      <c r="A69" s="40" t="s">
        <v>147</v>
      </c>
      <c r="B69" s="500" t="s">
        <v>148</v>
      </c>
      <c r="C69" s="500"/>
      <c r="D69" s="500"/>
      <c r="E69" s="500"/>
      <c r="F69" s="500"/>
      <c r="G69" s="500"/>
      <c r="H69" s="26" t="s">
        <v>72</v>
      </c>
      <c r="I69" s="26" t="s">
        <v>73</v>
      </c>
      <c r="J69" s="151"/>
    </row>
    <row r="70" spans="1:10" x14ac:dyDescent="0.2">
      <c r="A70" s="40" t="s">
        <v>37</v>
      </c>
      <c r="B70" s="463" t="s">
        <v>149</v>
      </c>
      <c r="C70" s="463"/>
      <c r="D70" s="463"/>
      <c r="E70" s="463"/>
      <c r="F70" s="463"/>
      <c r="G70" s="463"/>
      <c r="H70" s="34"/>
      <c r="I70" s="34"/>
      <c r="J70" s="151"/>
    </row>
    <row r="71" spans="1:10" ht="24" customHeight="1" x14ac:dyDescent="0.2">
      <c r="A71" s="45" t="s">
        <v>39</v>
      </c>
      <c r="B71" s="764" t="s">
        <v>509</v>
      </c>
      <c r="C71" s="764"/>
      <c r="D71" s="764"/>
      <c r="E71" s="764"/>
      <c r="F71" s="764"/>
      <c r="G71" s="764"/>
      <c r="H71" s="156">
        <v>1.67E-2</v>
      </c>
      <c r="I71" s="150">
        <f>H71*$I$45</f>
        <v>0</v>
      </c>
      <c r="J71" s="151"/>
    </row>
    <row r="72" spans="1:10" ht="36" customHeight="1" x14ac:dyDescent="0.2">
      <c r="A72" s="45" t="s">
        <v>42</v>
      </c>
      <c r="B72" s="763" t="s">
        <v>510</v>
      </c>
      <c r="C72" s="763"/>
      <c r="D72" s="763"/>
      <c r="E72" s="763"/>
      <c r="F72" s="763"/>
      <c r="G72" s="763"/>
      <c r="H72" s="156">
        <v>2.0000000000000001E-4</v>
      </c>
      <c r="I72" s="150">
        <f>H72*$I$45</f>
        <v>0</v>
      </c>
      <c r="J72" s="151"/>
    </row>
    <row r="73" spans="1:10" ht="42.75" customHeight="1" x14ac:dyDescent="0.2">
      <c r="A73" s="45" t="s">
        <v>45</v>
      </c>
      <c r="B73" s="763" t="s">
        <v>511</v>
      </c>
      <c r="C73" s="763"/>
      <c r="D73" s="763"/>
      <c r="E73" s="763"/>
      <c r="F73" s="763"/>
      <c r="G73" s="763"/>
      <c r="H73" s="149">
        <v>6.9999999999999999E-4</v>
      </c>
      <c r="I73" s="150">
        <f>H73*$I$45</f>
        <v>0</v>
      </c>
      <c r="J73" s="151"/>
    </row>
    <row r="74" spans="1:10" ht="35.25" customHeight="1" x14ac:dyDescent="0.2">
      <c r="A74" s="38" t="s">
        <v>78</v>
      </c>
      <c r="B74" s="763" t="s">
        <v>512</v>
      </c>
      <c r="C74" s="763"/>
      <c r="D74" s="763"/>
      <c r="E74" s="763"/>
      <c r="F74" s="763"/>
      <c r="G74" s="763"/>
      <c r="H74" s="156">
        <v>2.8999999999999998E-3</v>
      </c>
      <c r="I74" s="150">
        <f>H74*$I$45</f>
        <v>0</v>
      </c>
      <c r="J74" s="151"/>
    </row>
    <row r="75" spans="1:10" x14ac:dyDescent="0.2">
      <c r="A75" s="8" t="s">
        <v>80</v>
      </c>
      <c r="B75" s="463" t="s">
        <v>154</v>
      </c>
      <c r="C75" s="463"/>
      <c r="D75" s="463"/>
      <c r="E75" s="463"/>
      <c r="F75" s="463"/>
      <c r="G75" s="463"/>
      <c r="H75" s="157"/>
      <c r="I75" s="23">
        <f t="shared" ref="I75" si="0">H75*$I$45</f>
        <v>0</v>
      </c>
      <c r="J75" s="151"/>
    </row>
    <row r="76" spans="1:10" x14ac:dyDescent="0.2">
      <c r="A76" s="500" t="s">
        <v>155</v>
      </c>
      <c r="B76" s="500"/>
      <c r="C76" s="500"/>
      <c r="D76" s="500"/>
      <c r="E76" s="500"/>
      <c r="F76" s="500"/>
      <c r="G76" s="500"/>
      <c r="H76" s="33"/>
      <c r="I76" s="34">
        <f>SUM(I71:I75)</f>
        <v>0</v>
      </c>
      <c r="J76" s="151"/>
    </row>
    <row r="77" spans="1:10" x14ac:dyDescent="0.2">
      <c r="A77" s="8" t="s">
        <v>106</v>
      </c>
      <c r="B77" s="463" t="s">
        <v>156</v>
      </c>
      <c r="C77" s="463"/>
      <c r="D77" s="463"/>
      <c r="E77" s="463"/>
      <c r="F77" s="463"/>
      <c r="G77" s="463"/>
      <c r="H77" s="1">
        <v>0.36799999999999999</v>
      </c>
      <c r="I77" s="23">
        <f>I76*H77</f>
        <v>0</v>
      </c>
      <c r="J77" s="151"/>
    </row>
    <row r="78" spans="1:10" x14ac:dyDescent="0.2">
      <c r="A78" s="500" t="s">
        <v>157</v>
      </c>
      <c r="B78" s="500"/>
      <c r="C78" s="500"/>
      <c r="D78" s="500"/>
      <c r="E78" s="500"/>
      <c r="F78" s="500"/>
      <c r="G78" s="500"/>
      <c r="H78" s="33"/>
      <c r="I78" s="34">
        <f>SUM(I76:I77)</f>
        <v>0</v>
      </c>
    </row>
    <row r="79" spans="1:10" x14ac:dyDescent="0.2">
      <c r="A79" s="8"/>
      <c r="B79" s="478"/>
      <c r="C79" s="478"/>
      <c r="D79" s="478"/>
      <c r="E79" s="478"/>
      <c r="F79" s="478"/>
      <c r="G79" s="478"/>
      <c r="H79" s="478"/>
      <c r="I79" s="23"/>
    </row>
    <row r="80" spans="1:10" x14ac:dyDescent="0.2">
      <c r="A80" s="3"/>
      <c r="B80" s="29"/>
      <c r="C80" s="29"/>
      <c r="D80" s="29"/>
      <c r="E80" s="29"/>
      <c r="F80" s="29"/>
      <c r="G80" s="29"/>
      <c r="H80" s="29"/>
      <c r="I80" s="7"/>
    </row>
    <row r="81" spans="1:9" x14ac:dyDescent="0.2">
      <c r="A81" s="758" t="s">
        <v>513</v>
      </c>
      <c r="B81" s="758"/>
      <c r="C81" s="758"/>
      <c r="D81" s="758"/>
      <c r="E81" s="758"/>
      <c r="F81" s="758"/>
      <c r="G81" s="758"/>
      <c r="H81" s="758"/>
      <c r="I81" s="758"/>
    </row>
    <row r="82" spans="1:9" x14ac:dyDescent="0.2">
      <c r="A82" s="758"/>
      <c r="B82" s="758"/>
      <c r="C82" s="758"/>
      <c r="D82" s="758"/>
      <c r="E82" s="758"/>
      <c r="F82" s="758"/>
      <c r="G82" s="758"/>
      <c r="H82" s="758"/>
      <c r="I82" s="758"/>
    </row>
    <row r="83" spans="1:9" x14ac:dyDescent="0.2">
      <c r="A83" s="758"/>
      <c r="B83" s="758"/>
      <c r="C83" s="758"/>
      <c r="D83" s="758"/>
      <c r="E83" s="758"/>
      <c r="F83" s="758"/>
      <c r="G83" s="758"/>
      <c r="H83" s="758"/>
      <c r="I83" s="758"/>
    </row>
    <row r="84" spans="1:9" x14ac:dyDescent="0.2">
      <c r="A84" s="758"/>
      <c r="B84" s="758"/>
      <c r="C84" s="758"/>
      <c r="D84" s="758"/>
      <c r="E84" s="758"/>
      <c r="F84" s="758"/>
      <c r="G84" s="758"/>
      <c r="H84" s="758"/>
      <c r="I84" s="758"/>
    </row>
    <row r="85" spans="1:9" x14ac:dyDescent="0.2">
      <c r="A85" s="758"/>
      <c r="B85" s="758"/>
      <c r="C85" s="758"/>
      <c r="D85" s="758"/>
      <c r="E85" s="758"/>
      <c r="F85" s="758"/>
      <c r="G85" s="758"/>
      <c r="H85" s="758"/>
      <c r="I85" s="758"/>
    </row>
    <row r="86" spans="1:9" x14ac:dyDescent="0.2">
      <c r="A86" s="210"/>
      <c r="B86" s="210"/>
      <c r="C86" s="210"/>
      <c r="D86" s="210"/>
      <c r="E86" s="210"/>
      <c r="F86" s="210"/>
      <c r="G86" s="210"/>
      <c r="H86" s="210"/>
      <c r="I86" s="210"/>
    </row>
    <row r="87" spans="1:9" ht="16.5" thickBot="1" x14ac:dyDescent="0.25">
      <c r="A87" s="209"/>
      <c r="D87" s="210"/>
      <c r="E87" s="210"/>
      <c r="F87" s="210"/>
      <c r="G87" s="210"/>
      <c r="H87" s="210"/>
      <c r="I87" s="210"/>
    </row>
    <row r="88" spans="1:9" ht="26.25" thickBot="1" x14ac:dyDescent="0.25">
      <c r="A88" s="163" t="s">
        <v>265</v>
      </c>
      <c r="B88" s="164" t="s">
        <v>514</v>
      </c>
      <c r="C88" s="164" t="s">
        <v>515</v>
      </c>
      <c r="D88" s="210"/>
      <c r="E88" s="210"/>
      <c r="F88" s="210"/>
      <c r="G88" s="210"/>
      <c r="H88" s="210"/>
      <c r="I88" s="210"/>
    </row>
    <row r="89" spans="1:9" ht="13.5" thickBot="1" x14ac:dyDescent="0.25">
      <c r="A89" s="165" t="s">
        <v>426</v>
      </c>
      <c r="B89" s="166">
        <v>8.3299999999999999E-2</v>
      </c>
      <c r="C89" s="166">
        <v>6.9410000000000001E-3</v>
      </c>
      <c r="D89" s="210"/>
      <c r="E89" s="210"/>
      <c r="F89" s="210"/>
      <c r="G89" s="210"/>
      <c r="H89" s="210"/>
      <c r="I89" s="210"/>
    </row>
    <row r="90" spans="1:9" ht="39" thickBot="1" x14ac:dyDescent="0.25">
      <c r="A90" s="165" t="s">
        <v>516</v>
      </c>
      <c r="B90" s="166">
        <v>2.7799999999999998E-2</v>
      </c>
      <c r="C90" s="166">
        <v>2.3159999999999999E-3</v>
      </c>
      <c r="D90" s="210"/>
      <c r="E90" s="210"/>
      <c r="F90" s="210"/>
      <c r="G90" s="210"/>
      <c r="H90" s="210"/>
      <c r="I90" s="210"/>
    </row>
    <row r="91" spans="1:9" ht="26.25" thickBot="1" x14ac:dyDescent="0.25">
      <c r="A91" s="167" t="s">
        <v>517</v>
      </c>
      <c r="B91" s="168">
        <v>0.1111</v>
      </c>
      <c r="C91" s="168">
        <v>9.2569999999999996E-3</v>
      </c>
      <c r="D91" s="210"/>
      <c r="E91" s="210"/>
      <c r="F91" s="210"/>
      <c r="G91" s="210"/>
      <c r="H91" s="210"/>
      <c r="I91" s="210"/>
    </row>
    <row r="92" spans="1:9" ht="84.75" customHeight="1" thickBot="1" x14ac:dyDescent="0.25">
      <c r="A92" s="167" t="s">
        <v>5</v>
      </c>
      <c r="B92" s="759">
        <v>0.12039999999999999</v>
      </c>
      <c r="C92" s="760"/>
      <c r="D92" s="210"/>
      <c r="E92" s="210"/>
      <c r="F92" s="210"/>
      <c r="G92" s="210"/>
      <c r="H92" s="210"/>
      <c r="I92" s="210"/>
    </row>
    <row r="93" spans="1:9" ht="69" customHeight="1" x14ac:dyDescent="0.2">
      <c r="A93" s="162"/>
      <c r="D93" s="210"/>
      <c r="E93" s="210"/>
      <c r="F93" s="210"/>
      <c r="G93" s="210"/>
      <c r="H93" s="210"/>
      <c r="I93" s="210"/>
    </row>
    <row r="94" spans="1:9" ht="15" x14ac:dyDescent="0.2">
      <c r="A94" s="761" t="s">
        <v>518</v>
      </c>
      <c r="B94" s="761"/>
      <c r="C94" s="761"/>
      <c r="D94" s="761"/>
      <c r="E94" s="761"/>
      <c r="F94" s="761"/>
      <c r="G94" s="761"/>
      <c r="H94" s="761"/>
      <c r="I94" s="761"/>
    </row>
    <row r="95" spans="1:9" ht="15" x14ac:dyDescent="0.2">
      <c r="A95" s="761" t="s">
        <v>519</v>
      </c>
      <c r="B95" s="761"/>
      <c r="C95" s="761"/>
      <c r="D95" s="761"/>
      <c r="E95" s="761"/>
      <c r="F95" s="761"/>
      <c r="G95" s="761"/>
      <c r="H95" s="761"/>
      <c r="I95" s="761"/>
    </row>
    <row r="96" spans="1:9" x14ac:dyDescent="0.2">
      <c r="A96" s="3"/>
      <c r="B96" s="29"/>
      <c r="C96" s="29"/>
      <c r="D96" s="29"/>
      <c r="E96" s="29"/>
      <c r="F96" s="29"/>
      <c r="G96" s="29"/>
      <c r="H96" s="29"/>
      <c r="I96" s="7"/>
    </row>
    <row r="97" spans="1:9" x14ac:dyDescent="0.2">
      <c r="A97" s="3"/>
      <c r="B97" s="29"/>
      <c r="C97" s="29"/>
      <c r="D97" s="29"/>
      <c r="E97" s="29"/>
      <c r="F97" s="29"/>
      <c r="G97" s="29"/>
      <c r="H97" s="29"/>
      <c r="I97" s="7"/>
    </row>
    <row r="98" spans="1:9" x14ac:dyDescent="0.2">
      <c r="A98" s="148" t="s">
        <v>520</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5"/>
  <sheetViews>
    <sheetView zoomScale="115" zoomScaleNormal="115" workbookViewId="0">
      <selection activeCell="K3" sqref="K3"/>
    </sheetView>
  </sheetViews>
  <sheetFormatPr defaultRowHeight="12.75" x14ac:dyDescent="0.2"/>
  <cols>
    <col min="1" max="1" width="9.28515625" style="32" customWidth="1"/>
    <col min="2" max="2" width="6.42578125" style="32" customWidth="1"/>
    <col min="3" max="3" width="52.28515625" style="203" customWidth="1"/>
    <col min="4" max="4" width="8.7109375" style="32"/>
    <col min="5" max="5" width="9.42578125" style="31" customWidth="1"/>
    <col min="6" max="6" width="13.42578125" style="31" bestFit="1" customWidth="1"/>
    <col min="7" max="7" width="13.42578125" style="31" customWidth="1"/>
    <col min="8" max="8" width="13.140625" style="31" customWidth="1"/>
    <col min="9" max="9" width="14.5703125" style="32" customWidth="1"/>
    <col min="10" max="10" width="15" style="32" customWidth="1"/>
    <col min="11" max="11" width="17.140625" customWidth="1"/>
    <col min="12" max="12" width="23.85546875" customWidth="1"/>
    <col min="13" max="13" width="11.42578125" bestFit="1" customWidth="1"/>
    <col min="15" max="15" width="9.140625" bestFit="1" customWidth="1"/>
    <col min="16" max="16" width="16.85546875" bestFit="1" customWidth="1"/>
    <col min="17" max="17" width="11.42578125" bestFit="1" customWidth="1"/>
  </cols>
  <sheetData>
    <row r="1" spans="1:17" ht="51" x14ac:dyDescent="0.2">
      <c r="A1" s="270" t="s">
        <v>12</v>
      </c>
      <c r="B1" s="271" t="s">
        <v>13</v>
      </c>
      <c r="C1" s="271" t="s">
        <v>14</v>
      </c>
      <c r="D1" s="271" t="s">
        <v>15</v>
      </c>
      <c r="E1" s="271" t="s">
        <v>16</v>
      </c>
      <c r="F1" s="272" t="s">
        <v>17</v>
      </c>
      <c r="G1" s="272" t="s">
        <v>18</v>
      </c>
      <c r="H1" s="271" t="s">
        <v>19</v>
      </c>
      <c r="I1" s="271" t="s">
        <v>20</v>
      </c>
      <c r="J1" s="271" t="s">
        <v>526</v>
      </c>
      <c r="K1" s="273" t="s">
        <v>527</v>
      </c>
      <c r="L1" s="211"/>
      <c r="M1" s="211"/>
    </row>
    <row r="2" spans="1:17" ht="18.75" x14ac:dyDescent="0.2">
      <c r="A2" s="268"/>
      <c r="B2" s="452" t="s">
        <v>22</v>
      </c>
      <c r="C2" s="452"/>
      <c r="D2" s="452"/>
      <c r="E2" s="452"/>
      <c r="F2" s="452"/>
      <c r="G2" s="452"/>
      <c r="H2" s="452"/>
      <c r="I2" s="452"/>
      <c r="J2" s="452"/>
      <c r="K2" s="453"/>
      <c r="L2" s="211"/>
      <c r="M2" s="211"/>
    </row>
    <row r="3" spans="1:17" ht="33.950000000000003" customHeight="1" x14ac:dyDescent="0.2">
      <c r="A3" s="454">
        <v>1</v>
      </c>
      <c r="B3" s="28">
        <v>1</v>
      </c>
      <c r="C3" s="264" t="s">
        <v>23</v>
      </c>
      <c r="D3" s="28">
        <v>24023</v>
      </c>
      <c r="E3" s="265" t="s">
        <v>24</v>
      </c>
      <c r="F3" s="212" t="s">
        <v>25</v>
      </c>
      <c r="G3" s="431">
        <v>1628</v>
      </c>
      <c r="H3" s="28">
        <v>60</v>
      </c>
      <c r="I3" s="269">
        <f>TRUNC(H3*G3,2)</f>
        <v>97680</v>
      </c>
      <c r="J3" s="266"/>
      <c r="K3" s="274"/>
      <c r="M3" s="107"/>
      <c r="O3" s="328"/>
      <c r="P3" s="329"/>
      <c r="Q3" s="107"/>
    </row>
    <row r="4" spans="1:17" ht="18.75" x14ac:dyDescent="0.2">
      <c r="A4" s="455"/>
      <c r="B4" s="452" t="s">
        <v>26</v>
      </c>
      <c r="C4" s="452"/>
      <c r="D4" s="452"/>
      <c r="E4" s="452"/>
      <c r="F4" s="452"/>
      <c r="G4" s="452"/>
      <c r="H4" s="452"/>
      <c r="I4" s="452"/>
      <c r="J4" s="452"/>
      <c r="K4" s="453"/>
      <c r="M4" s="107"/>
      <c r="P4" s="246"/>
    </row>
    <row r="5" spans="1:17" ht="37.5" customHeight="1" x14ac:dyDescent="0.2">
      <c r="A5" s="455"/>
      <c r="B5" s="28">
        <v>2</v>
      </c>
      <c r="C5" s="264" t="s">
        <v>27</v>
      </c>
      <c r="D5" s="28">
        <v>3417</v>
      </c>
      <c r="E5" s="265" t="s">
        <v>24</v>
      </c>
      <c r="F5" s="267" t="s">
        <v>28</v>
      </c>
      <c r="G5" s="432">
        <v>3279</v>
      </c>
      <c r="H5" s="28">
        <v>20</v>
      </c>
      <c r="I5" s="269">
        <f>TRUNC(H5*G5,2)</f>
        <v>65580</v>
      </c>
      <c r="J5" s="266"/>
      <c r="K5" s="274"/>
      <c r="M5" s="107"/>
      <c r="P5" s="246"/>
    </row>
    <row r="6" spans="1:17" ht="28.5" customHeight="1" x14ac:dyDescent="0.2">
      <c r="A6" s="455"/>
      <c r="B6" s="28">
        <v>3</v>
      </c>
      <c r="C6" s="264" t="s">
        <v>29</v>
      </c>
      <c r="D6" s="28">
        <v>25259</v>
      </c>
      <c r="E6" s="212" t="s">
        <v>30</v>
      </c>
      <c r="F6" s="267" t="s">
        <v>28</v>
      </c>
      <c r="G6" s="433">
        <v>5</v>
      </c>
      <c r="H6" s="28">
        <v>60</v>
      </c>
      <c r="I6" s="269">
        <f>TRUNC(H6*G6,2)</f>
        <v>300</v>
      </c>
      <c r="J6" s="266"/>
      <c r="K6" s="274"/>
      <c r="M6" s="107"/>
    </row>
    <row r="7" spans="1:17" ht="28.5" customHeight="1" x14ac:dyDescent="0.2">
      <c r="A7" s="456"/>
      <c r="B7" s="434">
        <v>4</v>
      </c>
      <c r="C7" s="435" t="s">
        <v>521</v>
      </c>
      <c r="D7" s="434">
        <v>24325</v>
      </c>
      <c r="E7" s="212" t="s">
        <v>30</v>
      </c>
      <c r="F7" s="267" t="s">
        <v>28</v>
      </c>
      <c r="G7" s="436">
        <v>3</v>
      </c>
      <c r="H7" s="434">
        <v>60</v>
      </c>
      <c r="I7" s="269">
        <f>TRUNC(H7*G7,2)</f>
        <v>180</v>
      </c>
      <c r="J7" s="266"/>
      <c r="K7" s="274"/>
      <c r="M7" s="107"/>
    </row>
    <row r="8" spans="1:17" ht="20.100000000000001" customHeight="1" thickBot="1" x14ac:dyDescent="0.25">
      <c r="A8" s="450" t="s">
        <v>31</v>
      </c>
      <c r="B8" s="451"/>
      <c r="C8" s="451"/>
      <c r="D8" s="451"/>
      <c r="E8" s="451"/>
      <c r="F8" s="451"/>
      <c r="G8" s="451"/>
      <c r="H8" s="451"/>
      <c r="I8" s="451"/>
      <c r="J8" s="275"/>
      <c r="K8" s="276"/>
      <c r="L8" s="246"/>
    </row>
    <row r="14" spans="1:17" x14ac:dyDescent="0.2">
      <c r="A14" s="239"/>
    </row>
    <row r="24" spans="1:1" x14ac:dyDescent="0.2">
      <c r="A24" s="240"/>
    </row>
    <row r="25" spans="1:1" x14ac:dyDescent="0.2">
      <c r="A25" s="240"/>
    </row>
    <row r="49" spans="1:3" x14ac:dyDescent="0.2">
      <c r="A49" s="240"/>
    </row>
    <row r="58" spans="1:3" x14ac:dyDescent="0.2">
      <c r="A58" s="239"/>
    </row>
    <row r="59" spans="1:3" x14ac:dyDescent="0.2">
      <c r="A59" s="239"/>
    </row>
    <row r="60" spans="1:3" x14ac:dyDescent="0.2">
      <c r="A60" s="239"/>
    </row>
    <row r="61" spans="1:3" x14ac:dyDescent="0.2">
      <c r="A61" s="239"/>
      <c r="C61" s="245"/>
    </row>
    <row r="66" spans="1:1" x14ac:dyDescent="0.2">
      <c r="A66" s="241"/>
    </row>
    <row r="70" spans="1:1" x14ac:dyDescent="0.2">
      <c r="A70" s="241"/>
    </row>
    <row r="71" spans="1:1" x14ac:dyDescent="0.2">
      <c r="A71" s="241"/>
    </row>
    <row r="73" spans="1:1" x14ac:dyDescent="0.2">
      <c r="A73" s="239"/>
    </row>
    <row r="130" spans="1:11" x14ac:dyDescent="0.2">
      <c r="K130" s="183"/>
    </row>
    <row r="131" spans="1:11" s="183" customFormat="1" x14ac:dyDescent="0.2">
      <c r="A131" s="32"/>
      <c r="B131" s="32"/>
      <c r="C131" s="203"/>
      <c r="D131" s="32"/>
      <c r="E131" s="31"/>
      <c r="F131" s="31"/>
      <c r="G131" s="31"/>
      <c r="H131" s="31"/>
      <c r="I131" s="32"/>
      <c r="J131" s="32"/>
      <c r="K131"/>
    </row>
    <row r="157" spans="1:11" x14ac:dyDescent="0.2">
      <c r="A157" s="31"/>
      <c r="B157" s="31"/>
      <c r="D157" s="31"/>
      <c r="I157" s="31"/>
      <c r="J157" s="31"/>
      <c r="K157" s="211"/>
    </row>
    <row r="158" spans="1:11" s="211" customFormat="1" x14ac:dyDescent="0.2">
      <c r="A158" s="31"/>
      <c r="B158" s="31"/>
      <c r="C158" s="203"/>
      <c r="D158" s="31"/>
      <c r="E158" s="31"/>
      <c r="F158" s="31"/>
      <c r="G158" s="31"/>
      <c r="H158" s="31"/>
      <c r="I158" s="31"/>
      <c r="J158" s="31"/>
    </row>
    <row r="159" spans="1:11" s="211" customFormat="1" x14ac:dyDescent="0.2">
      <c r="A159" s="31"/>
      <c r="B159" s="31"/>
      <c r="C159" s="203"/>
      <c r="D159" s="31"/>
      <c r="E159" s="31"/>
      <c r="F159" s="31"/>
      <c r="G159" s="31"/>
      <c r="H159" s="31"/>
      <c r="I159" s="31"/>
      <c r="J159" s="31"/>
    </row>
    <row r="160" spans="1:11" s="211" customFormat="1" x14ac:dyDescent="0.2">
      <c r="A160" s="31"/>
      <c r="B160" s="31"/>
      <c r="C160" s="203"/>
      <c r="D160" s="31"/>
      <c r="E160" s="31"/>
      <c r="F160" s="31"/>
      <c r="G160" s="31"/>
      <c r="H160" s="31"/>
      <c r="I160" s="31"/>
      <c r="J160" s="31"/>
    </row>
    <row r="161" spans="1:11" s="211" customFormat="1" x14ac:dyDescent="0.2">
      <c r="A161" s="31"/>
      <c r="B161" s="31"/>
      <c r="C161" s="203"/>
      <c r="D161" s="31"/>
      <c r="E161" s="31"/>
      <c r="F161" s="31"/>
      <c r="G161" s="31"/>
      <c r="H161" s="31"/>
      <c r="I161" s="31"/>
      <c r="J161" s="31"/>
    </row>
    <row r="162" spans="1:11" s="211" customFormat="1" x14ac:dyDescent="0.2">
      <c r="A162" s="31"/>
      <c r="B162" s="31"/>
      <c r="C162" s="203"/>
      <c r="D162" s="31"/>
      <c r="E162" s="31"/>
      <c r="F162" s="31"/>
      <c r="G162" s="31"/>
      <c r="H162" s="31"/>
      <c r="I162" s="31"/>
      <c r="J162" s="31"/>
    </row>
    <row r="163" spans="1:11" s="211" customFormat="1" x14ac:dyDescent="0.2">
      <c r="A163" s="31"/>
      <c r="B163" s="31"/>
      <c r="C163" s="203"/>
      <c r="D163" s="31"/>
      <c r="E163" s="31"/>
      <c r="F163" s="31"/>
      <c r="G163" s="31"/>
      <c r="H163" s="31"/>
      <c r="I163" s="31"/>
      <c r="J163" s="31"/>
    </row>
    <row r="164" spans="1:11" s="211" customFormat="1" x14ac:dyDescent="0.2">
      <c r="A164" s="242"/>
      <c r="B164" s="169"/>
      <c r="C164" s="244"/>
      <c r="D164" s="169"/>
      <c r="E164" s="243"/>
      <c r="F164" s="243"/>
      <c r="G164" s="243"/>
      <c r="H164" s="243"/>
      <c r="I164" s="169"/>
      <c r="J164" s="169"/>
      <c r="K164" s="9"/>
    </row>
    <row r="165" spans="1:11" s="9" customFormat="1" x14ac:dyDescent="0.2">
      <c r="A165" s="236"/>
      <c r="B165" s="32"/>
      <c r="C165" s="203"/>
      <c r="D165" s="32"/>
      <c r="E165" s="31"/>
      <c r="F165" s="31"/>
      <c r="G165" s="31"/>
      <c r="H165" s="31"/>
      <c r="I165" s="32"/>
      <c r="J165" s="32"/>
      <c r="K165"/>
    </row>
  </sheetData>
  <mergeCells count="4">
    <mergeCell ref="A8:I8"/>
    <mergeCell ref="B2:K2"/>
    <mergeCell ref="B4:K4"/>
    <mergeCell ref="A3:A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E86B-E802-4766-ABCC-2E85443F2AD9}">
  <sheetPr>
    <tabColor indexed="13"/>
  </sheetPr>
  <dimension ref="A1:Q224"/>
  <sheetViews>
    <sheetView topLeftCell="A156" zoomScaleNormal="100" workbookViewId="0">
      <selection activeCell="H174" sqref="H174"/>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x14ac:dyDescent="0.2">
      <c r="A1" s="543" t="s">
        <v>32</v>
      </c>
      <c r="B1" s="544"/>
      <c r="C1" s="544"/>
      <c r="D1" s="544"/>
      <c r="E1" s="544"/>
      <c r="F1" s="544"/>
      <c r="G1" s="544"/>
      <c r="H1" s="544"/>
      <c r="I1" s="545"/>
      <c r="J1" s="543"/>
      <c r="K1" s="544"/>
      <c r="L1" s="544"/>
      <c r="M1" s="544"/>
      <c r="N1" s="544"/>
      <c r="O1" s="544"/>
      <c r="P1" s="544"/>
    </row>
    <row r="2" spans="1:16" x14ac:dyDescent="0.2">
      <c r="A2" s="282"/>
      <c r="B2" s="230"/>
      <c r="C2" s="230"/>
      <c r="D2" s="230"/>
      <c r="E2" s="230"/>
      <c r="F2" s="230"/>
      <c r="G2" s="230"/>
      <c r="H2" s="230"/>
      <c r="I2" s="283"/>
      <c r="J2" s="282"/>
      <c r="K2" s="230"/>
      <c r="L2" s="230"/>
      <c r="M2" s="230"/>
      <c r="N2" s="230"/>
      <c r="O2" s="230"/>
      <c r="P2" s="230"/>
    </row>
    <row r="3" spans="1:16" ht="15" customHeight="1" x14ac:dyDescent="0.2">
      <c r="A3" s="546" t="s">
        <v>33</v>
      </c>
      <c r="B3" s="538"/>
      <c r="C3" s="538"/>
      <c r="D3" s="538"/>
      <c r="E3" s="538"/>
      <c r="F3" s="538"/>
      <c r="G3" s="230"/>
      <c r="H3" s="230"/>
      <c r="I3" s="283"/>
      <c r="J3" s="537"/>
      <c r="K3" s="538"/>
      <c r="L3" s="538"/>
      <c r="M3" s="538"/>
      <c r="N3" s="538"/>
      <c r="O3" s="538"/>
      <c r="P3" s="230"/>
    </row>
    <row r="4" spans="1:16" ht="15" customHeight="1" x14ac:dyDescent="0.2">
      <c r="A4" s="537" t="s">
        <v>34</v>
      </c>
      <c r="B4" s="538"/>
      <c r="C4" s="538"/>
      <c r="D4" s="538"/>
      <c r="E4" s="538"/>
      <c r="F4" s="538"/>
      <c r="G4" s="230"/>
      <c r="H4" s="230"/>
      <c r="I4" s="283"/>
      <c r="J4" s="537"/>
      <c r="K4" s="538"/>
      <c r="L4" s="538"/>
      <c r="M4" s="538"/>
      <c r="N4" s="538"/>
      <c r="O4" s="538"/>
      <c r="P4" s="230"/>
    </row>
    <row r="5" spans="1:16" x14ac:dyDescent="0.2">
      <c r="A5" s="59"/>
      <c r="B5" s="9"/>
      <c r="C5" s="9"/>
      <c r="D5" s="9"/>
      <c r="E5" s="9"/>
      <c r="F5" s="9"/>
      <c r="G5" s="9"/>
      <c r="H5" s="9"/>
      <c r="I5" s="97"/>
      <c r="J5" s="59"/>
      <c r="K5" s="9"/>
      <c r="L5" s="9"/>
      <c r="M5" s="9"/>
      <c r="N5" s="9"/>
      <c r="O5" s="9"/>
      <c r="P5" s="9"/>
    </row>
    <row r="6" spans="1:16" x14ac:dyDescent="0.2">
      <c r="A6" s="537" t="s">
        <v>35</v>
      </c>
      <c r="B6" s="538"/>
      <c r="C6" s="538"/>
      <c r="D6" s="538"/>
      <c r="E6" s="538"/>
      <c r="F6" s="538"/>
      <c r="G6" s="9"/>
      <c r="H6" s="9"/>
      <c r="I6" s="97"/>
      <c r="J6" s="537"/>
      <c r="K6" s="538"/>
      <c r="L6" s="538"/>
      <c r="M6" s="538"/>
      <c r="N6" s="538"/>
      <c r="O6" s="538"/>
      <c r="P6" s="9"/>
    </row>
    <row r="7" spans="1:16" x14ac:dyDescent="0.2">
      <c r="A7" s="284"/>
      <c r="B7" s="231"/>
      <c r="C7" s="231"/>
      <c r="D7" s="231"/>
      <c r="E7" s="231"/>
      <c r="F7" s="231"/>
      <c r="G7" s="231"/>
      <c r="H7" s="231"/>
      <c r="I7" s="285"/>
      <c r="J7" s="284"/>
      <c r="K7" s="231"/>
      <c r="L7" s="231"/>
      <c r="M7" s="231"/>
      <c r="N7" s="231"/>
      <c r="O7" s="231"/>
      <c r="P7" s="231"/>
    </row>
    <row r="8" spans="1:16" x14ac:dyDescent="0.2">
      <c r="A8" s="499" t="s">
        <v>36</v>
      </c>
      <c r="B8" s="500"/>
      <c r="C8" s="500"/>
      <c r="D8" s="500"/>
      <c r="E8" s="500"/>
      <c r="F8" s="500"/>
      <c r="G8" s="500"/>
      <c r="H8" s="500"/>
      <c r="I8" s="501"/>
      <c r="J8" s="499"/>
      <c r="K8" s="500"/>
      <c r="L8" s="500"/>
      <c r="M8" s="500"/>
      <c r="N8" s="500"/>
      <c r="O8" s="500"/>
      <c r="P8" s="500"/>
    </row>
    <row r="9" spans="1:16" x14ac:dyDescent="0.2">
      <c r="A9" s="287" t="s">
        <v>37</v>
      </c>
      <c r="B9" s="463" t="s">
        <v>38</v>
      </c>
      <c r="C9" s="490"/>
      <c r="D9" s="490"/>
      <c r="E9" s="490"/>
      <c r="F9" s="490"/>
      <c r="G9" s="490"/>
      <c r="H9" s="490"/>
      <c r="I9" s="288"/>
      <c r="J9" s="287"/>
      <c r="K9" s="463"/>
      <c r="L9" s="490"/>
      <c r="M9" s="490"/>
      <c r="N9" s="490"/>
      <c r="O9" s="490"/>
      <c r="P9" s="490"/>
    </row>
    <row r="10" spans="1:16" x14ac:dyDescent="0.2">
      <c r="A10" s="287" t="s">
        <v>39</v>
      </c>
      <c r="B10" s="463" t="s">
        <v>40</v>
      </c>
      <c r="C10" s="490"/>
      <c r="D10" s="490"/>
      <c r="E10" s="490"/>
      <c r="F10" s="490"/>
      <c r="G10" s="490"/>
      <c r="H10" s="490"/>
      <c r="I10" s="289" t="s">
        <v>41</v>
      </c>
      <c r="J10" s="287"/>
      <c r="K10" s="463"/>
      <c r="L10" s="490"/>
      <c r="M10" s="490"/>
      <c r="N10" s="490"/>
      <c r="O10" s="490"/>
      <c r="P10" s="490"/>
    </row>
    <row r="11" spans="1:16" x14ac:dyDescent="0.2">
      <c r="A11" s="287" t="s">
        <v>42</v>
      </c>
      <c r="B11" s="463" t="s">
        <v>43</v>
      </c>
      <c r="C11" s="463"/>
      <c r="D11" s="463"/>
      <c r="E11" s="463"/>
      <c r="F11" s="463"/>
      <c r="G11" s="463"/>
      <c r="H11" s="463"/>
      <c r="I11" s="289" t="s">
        <v>44</v>
      </c>
      <c r="J11" s="287"/>
      <c r="K11" s="463"/>
      <c r="L11" s="463"/>
      <c r="M11" s="463"/>
      <c r="N11" s="463"/>
      <c r="O11" s="463"/>
      <c r="P11" s="463"/>
    </row>
    <row r="12" spans="1:16" x14ac:dyDescent="0.2">
      <c r="A12" s="287" t="s">
        <v>45</v>
      </c>
      <c r="B12" s="463" t="s">
        <v>46</v>
      </c>
      <c r="C12" s="490"/>
      <c r="D12" s="490"/>
      <c r="E12" s="490"/>
      <c r="F12" s="490"/>
      <c r="G12" s="490"/>
      <c r="H12" s="490"/>
      <c r="I12" s="290">
        <v>60</v>
      </c>
      <c r="J12" s="287"/>
      <c r="K12" s="463"/>
      <c r="L12" s="490"/>
      <c r="M12" s="490"/>
      <c r="N12" s="490"/>
      <c r="O12" s="490"/>
      <c r="P12" s="490"/>
    </row>
    <row r="13" spans="1:16" x14ac:dyDescent="0.2">
      <c r="A13" s="282"/>
      <c r="B13" s="231"/>
      <c r="C13" s="231"/>
      <c r="D13" s="231"/>
      <c r="E13" s="231"/>
      <c r="F13" s="231"/>
      <c r="G13" s="231"/>
      <c r="H13" s="230"/>
      <c r="I13" s="283"/>
      <c r="J13" s="282"/>
      <c r="K13" s="231"/>
      <c r="L13" s="231"/>
      <c r="M13" s="231"/>
      <c r="N13" s="231"/>
      <c r="O13" s="231"/>
      <c r="P13" s="231"/>
    </row>
    <row r="14" spans="1:16" x14ac:dyDescent="0.2">
      <c r="A14" s="499" t="s">
        <v>47</v>
      </c>
      <c r="B14" s="500"/>
      <c r="C14" s="500"/>
      <c r="D14" s="500"/>
      <c r="E14" s="500"/>
      <c r="F14" s="500"/>
      <c r="G14" s="500"/>
      <c r="H14" s="500"/>
      <c r="I14" s="501"/>
      <c r="J14" s="499"/>
      <c r="K14" s="500"/>
      <c r="L14" s="500"/>
      <c r="M14" s="500"/>
      <c r="N14" s="500"/>
      <c r="O14" s="500"/>
      <c r="P14" s="500"/>
    </row>
    <row r="15" spans="1:16" x14ac:dyDescent="0.2">
      <c r="A15" s="502" t="s">
        <v>48</v>
      </c>
      <c r="B15" s="462"/>
      <c r="C15" s="462" t="s">
        <v>49</v>
      </c>
      <c r="D15" s="462"/>
      <c r="E15" s="535" t="s">
        <v>50</v>
      </c>
      <c r="F15" s="535"/>
      <c r="G15" s="535"/>
      <c r="H15" s="535"/>
      <c r="I15" s="536"/>
      <c r="J15" s="502"/>
      <c r="K15" s="462"/>
      <c r="L15" s="462"/>
      <c r="M15" s="462"/>
      <c r="N15" s="462"/>
      <c r="O15" s="462"/>
      <c r="P15" s="462"/>
    </row>
    <row r="16" spans="1:16" s="41" customFormat="1" ht="25.5" customHeight="1" x14ac:dyDescent="0.2">
      <c r="A16" s="539" t="s">
        <v>51</v>
      </c>
      <c r="B16" s="540"/>
      <c r="C16" s="460" t="s">
        <v>52</v>
      </c>
      <c r="D16" s="541"/>
      <c r="E16" s="542" t="s">
        <v>18</v>
      </c>
      <c r="F16" s="542"/>
      <c r="G16" s="542"/>
      <c r="H16" s="542"/>
      <c r="I16" s="335">
        <v>1</v>
      </c>
      <c r="J16" s="539"/>
      <c r="K16" s="540"/>
      <c r="L16" s="460"/>
      <c r="M16" s="540"/>
      <c r="O16" s="281"/>
      <c r="P16" s="281"/>
    </row>
    <row r="17" spans="1:16" ht="15" customHeight="1" x14ac:dyDescent="0.2">
      <c r="A17" s="293"/>
      <c r="B17" s="232"/>
      <c r="C17" s="31"/>
      <c r="D17" s="233"/>
      <c r="E17" s="32"/>
      <c r="F17" s="234"/>
      <c r="G17" s="234"/>
      <c r="H17" s="234"/>
      <c r="I17" s="294"/>
      <c r="J17" s="293"/>
      <c r="K17" s="232"/>
      <c r="L17" s="31"/>
      <c r="M17" s="233"/>
      <c r="N17" s="32"/>
      <c r="O17" s="234"/>
      <c r="P17" s="234"/>
    </row>
    <row r="18" spans="1:16" ht="15" customHeight="1" x14ac:dyDescent="0.2">
      <c r="A18" s="295" t="s">
        <v>53</v>
      </c>
      <c r="B18" s="232"/>
      <c r="C18" s="31"/>
      <c r="D18" s="233"/>
      <c r="E18" s="32"/>
      <c r="F18" s="234"/>
      <c r="G18" s="234"/>
      <c r="H18" s="234"/>
      <c r="I18" s="294"/>
      <c r="J18" s="295"/>
      <c r="K18" s="232"/>
      <c r="L18" s="31"/>
      <c r="M18" s="233"/>
      <c r="N18" s="32"/>
      <c r="O18" s="234"/>
      <c r="P18" s="234"/>
    </row>
    <row r="19" spans="1:16" ht="15" customHeight="1" x14ac:dyDescent="0.2">
      <c r="A19" s="295" t="s">
        <v>54</v>
      </c>
      <c r="B19" s="232"/>
      <c r="C19" s="31"/>
      <c r="D19" s="233"/>
      <c r="E19" s="32"/>
      <c r="F19" s="234"/>
      <c r="G19" s="234"/>
      <c r="H19" s="234"/>
      <c r="I19" s="294"/>
      <c r="J19" s="295"/>
      <c r="K19" s="232"/>
      <c r="L19" s="31"/>
      <c r="M19" s="233"/>
      <c r="N19" s="32"/>
      <c r="O19" s="234"/>
      <c r="P19" s="234"/>
    </row>
    <row r="20" spans="1:16" ht="15" customHeight="1" x14ac:dyDescent="0.2">
      <c r="A20" s="295" t="s">
        <v>55</v>
      </c>
      <c r="B20" s="232"/>
      <c r="C20" s="31"/>
      <c r="D20" s="233"/>
      <c r="E20" s="32"/>
      <c r="F20" s="234"/>
      <c r="G20" s="234"/>
      <c r="H20" s="234"/>
      <c r="I20" s="294"/>
      <c r="J20" s="295"/>
      <c r="K20" s="232"/>
      <c r="L20" s="31"/>
      <c r="M20" s="233"/>
      <c r="N20" s="32"/>
      <c r="O20" s="234"/>
      <c r="P20" s="234"/>
    </row>
    <row r="21" spans="1:16" ht="15" customHeight="1" x14ac:dyDescent="0.2">
      <c r="A21" s="295" t="s">
        <v>56</v>
      </c>
      <c r="B21" s="232"/>
      <c r="C21" s="31"/>
      <c r="D21" s="233"/>
      <c r="E21" s="32"/>
      <c r="F21" s="234"/>
      <c r="G21" s="234"/>
      <c r="H21" s="234"/>
      <c r="I21" s="294"/>
      <c r="J21" s="295"/>
      <c r="K21" s="232"/>
      <c r="L21" s="31"/>
      <c r="M21" s="233"/>
      <c r="N21" s="32"/>
      <c r="O21" s="234"/>
      <c r="P21" s="234"/>
    </row>
    <row r="22" spans="1:16" ht="15" customHeight="1" x14ac:dyDescent="0.2">
      <c r="A22" s="296"/>
      <c r="B22" s="232"/>
      <c r="C22" s="31"/>
      <c r="D22" s="233"/>
      <c r="E22" s="32"/>
      <c r="F22" s="234"/>
      <c r="G22" s="234"/>
      <c r="H22" s="234"/>
      <c r="I22" s="297"/>
      <c r="J22" s="296"/>
      <c r="K22" s="232"/>
      <c r="L22" s="31"/>
      <c r="M22" s="233"/>
      <c r="N22" s="32"/>
      <c r="O22" s="234"/>
      <c r="P22" s="234"/>
    </row>
    <row r="23" spans="1:16" ht="15" customHeight="1" x14ac:dyDescent="0.2">
      <c r="A23" s="298" t="s">
        <v>57</v>
      </c>
      <c r="B23" s="232"/>
      <c r="C23" s="31"/>
      <c r="D23" s="233"/>
      <c r="E23" s="32"/>
      <c r="F23" s="234"/>
      <c r="G23" s="234"/>
      <c r="H23" s="234"/>
      <c r="I23" s="294"/>
      <c r="J23" s="298"/>
      <c r="K23" s="232"/>
      <c r="L23" s="31"/>
      <c r="M23" s="233"/>
      <c r="N23" s="32"/>
      <c r="O23" s="234"/>
      <c r="P23" s="234"/>
    </row>
    <row r="24" spans="1:16" ht="15" customHeight="1" x14ac:dyDescent="0.2">
      <c r="A24" s="293"/>
      <c r="B24" s="232"/>
      <c r="C24" s="31"/>
      <c r="D24" s="233"/>
      <c r="E24" s="32"/>
      <c r="F24" s="234"/>
      <c r="G24" s="234"/>
      <c r="H24" s="234"/>
      <c r="I24" s="294"/>
      <c r="J24" s="293"/>
      <c r="K24" s="232"/>
      <c r="L24" s="31"/>
      <c r="M24" s="233"/>
      <c r="N24" s="32"/>
      <c r="O24" s="234"/>
      <c r="P24" s="234"/>
    </row>
    <row r="25" spans="1:16" ht="15" customHeight="1" x14ac:dyDescent="0.2">
      <c r="A25" s="298" t="s">
        <v>58</v>
      </c>
      <c r="B25" s="232"/>
      <c r="C25" s="31"/>
      <c r="D25" s="233"/>
      <c r="E25" s="32"/>
      <c r="F25" s="234"/>
      <c r="G25" s="234"/>
      <c r="H25" s="234"/>
      <c r="I25" s="294"/>
      <c r="J25" s="298"/>
      <c r="K25" s="232"/>
      <c r="L25" s="31"/>
      <c r="M25" s="233"/>
      <c r="N25" s="32"/>
      <c r="O25" s="234"/>
      <c r="P25" s="234"/>
    </row>
    <row r="26" spans="1:16" ht="15" customHeight="1" x14ac:dyDescent="0.2">
      <c r="A26" s="295" t="s">
        <v>59</v>
      </c>
      <c r="B26" s="232"/>
      <c r="C26" s="31"/>
      <c r="D26" s="233"/>
      <c r="E26" s="32"/>
      <c r="F26" s="234"/>
      <c r="G26" s="234"/>
      <c r="H26" s="234"/>
      <c r="I26" s="294"/>
      <c r="J26" s="295"/>
      <c r="K26" s="232"/>
      <c r="L26" s="31"/>
      <c r="M26" s="233"/>
      <c r="N26" s="32"/>
      <c r="O26" s="234"/>
      <c r="P26" s="234"/>
    </row>
    <row r="27" spans="1:16" x14ac:dyDescent="0.2">
      <c r="A27" s="499" t="s">
        <v>60</v>
      </c>
      <c r="B27" s="500"/>
      <c r="C27" s="500"/>
      <c r="D27" s="500"/>
      <c r="E27" s="500"/>
      <c r="F27" s="500"/>
      <c r="G27" s="500"/>
      <c r="H27" s="500"/>
      <c r="I27" s="501"/>
      <c r="J27" s="499"/>
      <c r="K27" s="500"/>
      <c r="L27" s="500"/>
      <c r="M27" s="500"/>
      <c r="N27" s="500"/>
      <c r="O27" s="500"/>
      <c r="P27" s="500"/>
    </row>
    <row r="28" spans="1:16" x14ac:dyDescent="0.2">
      <c r="A28" s="299">
        <v>1</v>
      </c>
      <c r="B28" s="534" t="s">
        <v>61</v>
      </c>
      <c r="C28" s="534"/>
      <c r="D28" s="534"/>
      <c r="E28" s="534"/>
      <c r="F28" s="534"/>
      <c r="G28" s="534"/>
      <c r="H28" s="534"/>
      <c r="I28" s="300" t="str">
        <f>A16</f>
        <v>Limpeza e Conservação</v>
      </c>
      <c r="J28" s="299"/>
      <c r="K28" s="534"/>
      <c r="L28" s="534"/>
      <c r="M28" s="534"/>
      <c r="N28" s="534"/>
      <c r="O28" s="534"/>
      <c r="P28" s="534"/>
    </row>
    <row r="29" spans="1:16" x14ac:dyDescent="0.2">
      <c r="A29" s="287">
        <v>2</v>
      </c>
      <c r="B29" s="463" t="s">
        <v>62</v>
      </c>
      <c r="C29" s="463"/>
      <c r="D29" s="463"/>
      <c r="E29" s="463"/>
      <c r="F29" s="463"/>
      <c r="G29" s="463"/>
      <c r="H29" s="463"/>
      <c r="I29" s="301" t="s">
        <v>63</v>
      </c>
      <c r="J29" s="287"/>
      <c r="K29" s="463"/>
      <c r="L29" s="463"/>
      <c r="M29" s="463"/>
      <c r="N29" s="463"/>
      <c r="O29" s="463"/>
      <c r="P29" s="463"/>
    </row>
    <row r="30" spans="1:16" x14ac:dyDescent="0.2">
      <c r="A30" s="287">
        <v>3</v>
      </c>
      <c r="B30" s="490" t="s">
        <v>64</v>
      </c>
      <c r="C30" s="490"/>
      <c r="D30" s="490"/>
      <c r="E30" s="490"/>
      <c r="F30" s="490"/>
      <c r="G30" s="490"/>
      <c r="H30" s="490"/>
      <c r="I30" s="302"/>
      <c r="J30" s="287"/>
      <c r="K30" s="490"/>
      <c r="L30" s="490"/>
      <c r="M30" s="490"/>
      <c r="N30" s="490"/>
      <c r="O30" s="490"/>
      <c r="P30" s="490"/>
    </row>
    <row r="31" spans="1:16" x14ac:dyDescent="0.2">
      <c r="A31" s="299">
        <v>4</v>
      </c>
      <c r="B31" s="534" t="s">
        <v>65</v>
      </c>
      <c r="C31" s="534"/>
      <c r="D31" s="534"/>
      <c r="E31" s="534"/>
      <c r="F31" s="534"/>
      <c r="G31" s="534"/>
      <c r="H31" s="534"/>
      <c r="I31" s="303" t="s">
        <v>66</v>
      </c>
      <c r="J31" s="299"/>
      <c r="K31" s="534"/>
      <c r="L31" s="534"/>
      <c r="M31" s="534"/>
      <c r="N31" s="534"/>
      <c r="O31" s="534"/>
      <c r="P31" s="534"/>
    </row>
    <row r="32" spans="1:16" x14ac:dyDescent="0.2">
      <c r="A32" s="287">
        <v>5</v>
      </c>
      <c r="B32" s="463" t="s">
        <v>67</v>
      </c>
      <c r="C32" s="490"/>
      <c r="D32" s="490"/>
      <c r="E32" s="490"/>
      <c r="F32" s="490"/>
      <c r="G32" s="490"/>
      <c r="H32" s="490"/>
      <c r="I32" s="288">
        <v>45658</v>
      </c>
      <c r="J32" s="287"/>
      <c r="K32" s="463"/>
      <c r="L32" s="490"/>
      <c r="M32" s="490"/>
      <c r="N32" s="490"/>
      <c r="O32" s="490"/>
      <c r="P32" s="490"/>
    </row>
    <row r="33" spans="1:17" x14ac:dyDescent="0.2">
      <c r="A33" s="282"/>
      <c r="B33" s="231"/>
      <c r="C33" s="231"/>
      <c r="D33" s="231"/>
      <c r="E33" s="231"/>
      <c r="F33" s="231"/>
      <c r="G33" s="231"/>
      <c r="H33" s="231"/>
      <c r="I33" s="304"/>
      <c r="J33" s="282"/>
      <c r="K33" s="231"/>
      <c r="L33" s="231"/>
      <c r="M33" s="231"/>
      <c r="N33" s="231"/>
      <c r="O33" s="231"/>
      <c r="P33" s="231"/>
    </row>
    <row r="34" spans="1:17" x14ac:dyDescent="0.2">
      <c r="A34" s="295" t="s">
        <v>68</v>
      </c>
      <c r="B34" s="231"/>
      <c r="C34" s="231"/>
      <c r="D34" s="231"/>
      <c r="E34" s="231"/>
      <c r="F34" s="231"/>
      <c r="G34" s="231"/>
      <c r="H34" s="231"/>
      <c r="I34" s="304"/>
      <c r="J34" s="295"/>
      <c r="K34" s="231"/>
      <c r="L34" s="231"/>
      <c r="M34" s="231"/>
      <c r="N34" s="231"/>
      <c r="O34" s="231"/>
      <c r="P34" s="231"/>
    </row>
    <row r="35" spans="1:17" x14ac:dyDescent="0.2">
      <c r="A35" s="295" t="s">
        <v>69</v>
      </c>
      <c r="B35" s="231"/>
      <c r="C35" s="231"/>
      <c r="D35" s="231"/>
      <c r="E35" s="231"/>
      <c r="F35" s="231"/>
      <c r="G35" s="231"/>
      <c r="H35" s="231"/>
      <c r="I35" s="304"/>
      <c r="J35" s="295"/>
      <c r="K35" s="231"/>
      <c r="L35" s="231"/>
      <c r="M35" s="231"/>
      <c r="N35" s="231"/>
      <c r="O35" s="231"/>
      <c r="P35" s="231"/>
    </row>
    <row r="36" spans="1:17" x14ac:dyDescent="0.2">
      <c r="A36" s="57"/>
      <c r="I36" s="58"/>
      <c r="J36" s="57"/>
    </row>
    <row r="37" spans="1:17" x14ac:dyDescent="0.2">
      <c r="A37" s="504" t="s">
        <v>70</v>
      </c>
      <c r="B37" s="505"/>
      <c r="C37" s="505"/>
      <c r="D37" s="505"/>
      <c r="E37" s="505"/>
      <c r="F37" s="505"/>
      <c r="G37" s="505"/>
      <c r="H37" s="505"/>
      <c r="I37" s="506"/>
      <c r="J37" s="504"/>
      <c r="K37" s="505"/>
      <c r="L37" s="505"/>
      <c r="M37" s="505"/>
      <c r="N37" s="505"/>
      <c r="O37" s="505"/>
      <c r="P37" s="505"/>
    </row>
    <row r="38" spans="1:17" x14ac:dyDescent="0.2">
      <c r="A38" s="291">
        <v>1</v>
      </c>
      <c r="B38" s="462" t="s">
        <v>71</v>
      </c>
      <c r="C38" s="462"/>
      <c r="D38" s="462"/>
      <c r="E38" s="462"/>
      <c r="F38" s="462"/>
      <c r="G38" s="462"/>
      <c r="H38" s="8" t="s">
        <v>72</v>
      </c>
      <c r="I38" s="292" t="s">
        <v>73</v>
      </c>
      <c r="J38" s="291"/>
      <c r="K38" s="462"/>
      <c r="L38" s="462"/>
      <c r="M38" s="462"/>
      <c r="N38" s="462"/>
      <c r="O38" s="462"/>
      <c r="P38" s="462"/>
    </row>
    <row r="39" spans="1:17" x14ac:dyDescent="0.2">
      <c r="A39" s="291" t="s">
        <v>37</v>
      </c>
      <c r="B39" s="463" t="s">
        <v>74</v>
      </c>
      <c r="C39" s="463"/>
      <c r="D39" s="463"/>
      <c r="E39" s="463"/>
      <c r="F39" s="463"/>
      <c r="G39" s="463"/>
      <c r="H39" s="20"/>
      <c r="I39" s="305">
        <f>I30</f>
        <v>0</v>
      </c>
      <c r="J39" s="291"/>
      <c r="K39" s="463"/>
      <c r="L39" s="463"/>
      <c r="M39" s="463"/>
      <c r="N39" s="463"/>
      <c r="O39" s="463"/>
      <c r="P39" s="463"/>
    </row>
    <row r="40" spans="1:17" x14ac:dyDescent="0.2">
      <c r="A40" s="291" t="s">
        <v>39</v>
      </c>
      <c r="B40" s="463" t="s">
        <v>75</v>
      </c>
      <c r="C40" s="463"/>
      <c r="D40" s="463"/>
      <c r="E40" s="463"/>
      <c r="F40" s="463"/>
      <c r="G40" s="463"/>
      <c r="H40" s="2"/>
      <c r="I40" s="305">
        <f>I39*H40</f>
        <v>0</v>
      </c>
      <c r="J40" s="291"/>
      <c r="K40" s="463"/>
      <c r="L40" s="463"/>
      <c r="M40" s="463"/>
      <c r="N40" s="463"/>
      <c r="O40" s="463"/>
      <c r="P40" s="463"/>
      <c r="Q40" s="25"/>
    </row>
    <row r="41" spans="1:17" x14ac:dyDescent="0.2">
      <c r="A41" s="291" t="s">
        <v>42</v>
      </c>
      <c r="B41" s="463" t="s">
        <v>76</v>
      </c>
      <c r="C41" s="463"/>
      <c r="D41" s="463"/>
      <c r="E41" s="463"/>
      <c r="F41" s="463"/>
      <c r="G41" s="463"/>
      <c r="H41" s="2"/>
      <c r="I41" s="305">
        <f>H41*I39</f>
        <v>0</v>
      </c>
      <c r="J41" s="291"/>
      <c r="K41" s="463"/>
      <c r="L41" s="463"/>
      <c r="M41" s="463"/>
      <c r="N41" s="463"/>
      <c r="O41" s="463"/>
      <c r="P41" s="463"/>
    </row>
    <row r="42" spans="1:17" x14ac:dyDescent="0.2">
      <c r="A42" s="291" t="s">
        <v>45</v>
      </c>
      <c r="B42" s="463" t="s">
        <v>77</v>
      </c>
      <c r="C42" s="463"/>
      <c r="D42" s="463"/>
      <c r="E42" s="463"/>
      <c r="F42" s="463"/>
      <c r="G42" s="463"/>
      <c r="H42" s="2"/>
      <c r="I42" s="305">
        <v>0</v>
      </c>
      <c r="J42" s="291"/>
      <c r="K42" s="463"/>
      <c r="L42" s="463"/>
      <c r="M42" s="463"/>
      <c r="N42" s="463"/>
      <c r="O42" s="463"/>
      <c r="P42" s="463"/>
      <c r="Q42" s="25"/>
    </row>
    <row r="43" spans="1:17" x14ac:dyDescent="0.2">
      <c r="A43" s="291" t="s">
        <v>78</v>
      </c>
      <c r="B43" s="463" t="s">
        <v>79</v>
      </c>
      <c r="C43" s="463"/>
      <c r="D43" s="463"/>
      <c r="E43" s="463"/>
      <c r="F43" s="463"/>
      <c r="G43" s="463"/>
      <c r="H43" s="5"/>
      <c r="I43" s="305">
        <v>0</v>
      </c>
      <c r="J43" s="291"/>
      <c r="K43" s="463"/>
      <c r="L43" s="463"/>
      <c r="M43" s="463"/>
      <c r="N43" s="463"/>
      <c r="O43" s="463"/>
      <c r="P43" s="463"/>
      <c r="Q43" s="25"/>
    </row>
    <row r="44" spans="1:17" x14ac:dyDescent="0.2">
      <c r="A44" s="291" t="s">
        <v>80</v>
      </c>
      <c r="B44" s="463" t="s">
        <v>81</v>
      </c>
      <c r="C44" s="463"/>
      <c r="D44" s="463"/>
      <c r="E44" s="463"/>
      <c r="F44" s="463"/>
      <c r="G44" s="463"/>
      <c r="H44" s="2"/>
      <c r="I44" s="305">
        <v>0</v>
      </c>
      <c r="J44" s="291"/>
      <c r="K44" s="463"/>
      <c r="L44" s="463"/>
      <c r="M44" s="463"/>
      <c r="N44" s="463"/>
      <c r="O44" s="463"/>
      <c r="P44" s="463"/>
    </row>
    <row r="45" spans="1:17" x14ac:dyDescent="0.2">
      <c r="A45" s="497" t="s">
        <v>82</v>
      </c>
      <c r="B45" s="500"/>
      <c r="C45" s="500"/>
      <c r="D45" s="500"/>
      <c r="E45" s="500"/>
      <c r="F45" s="500"/>
      <c r="G45" s="500"/>
      <c r="H45" s="500"/>
      <c r="I45" s="306">
        <f>SUM(I39:I44)</f>
        <v>0</v>
      </c>
      <c r="J45" s="497"/>
      <c r="K45" s="500"/>
      <c r="L45" s="500"/>
      <c r="M45" s="500"/>
      <c r="N45" s="500"/>
      <c r="O45" s="500"/>
      <c r="P45" s="500"/>
    </row>
    <row r="46" spans="1:17" s="9" customFormat="1" x14ac:dyDescent="0.2">
      <c r="A46" s="59"/>
      <c r="I46" s="97"/>
      <c r="J46" s="59"/>
    </row>
    <row r="47" spans="1:17" s="9" customFormat="1" x14ac:dyDescent="0.2">
      <c r="A47" s="295" t="s">
        <v>83</v>
      </c>
      <c r="I47" s="97"/>
      <c r="J47" s="295"/>
    </row>
    <row r="48" spans="1:17" s="9" customFormat="1" x14ac:dyDescent="0.2">
      <c r="A48" s="295" t="s">
        <v>84</v>
      </c>
      <c r="I48" s="97"/>
      <c r="J48" s="295"/>
    </row>
    <row r="49" spans="1:16" x14ac:dyDescent="0.2">
      <c r="A49" s="307"/>
      <c r="B49" s="3"/>
      <c r="C49" s="3"/>
      <c r="D49" s="3"/>
      <c r="E49" s="3"/>
      <c r="F49" s="3"/>
      <c r="G49" s="3"/>
      <c r="H49" s="3"/>
      <c r="I49" s="61"/>
      <c r="J49" s="307"/>
      <c r="K49" s="3"/>
      <c r="L49" s="3"/>
      <c r="M49" s="3"/>
      <c r="N49" s="3"/>
      <c r="O49" s="3"/>
      <c r="P49" s="3"/>
    </row>
    <row r="50" spans="1:16" x14ac:dyDescent="0.2">
      <c r="A50" s="504" t="s">
        <v>85</v>
      </c>
      <c r="B50" s="505"/>
      <c r="C50" s="505"/>
      <c r="D50" s="505"/>
      <c r="E50" s="505"/>
      <c r="F50" s="505"/>
      <c r="G50" s="505"/>
      <c r="H50" s="505"/>
      <c r="I50" s="506"/>
      <c r="J50" s="504"/>
      <c r="K50" s="505"/>
      <c r="L50" s="505"/>
      <c r="M50" s="505"/>
      <c r="N50" s="505"/>
      <c r="O50" s="505"/>
      <c r="P50" s="505"/>
    </row>
    <row r="51" spans="1:16" x14ac:dyDescent="0.2">
      <c r="A51" s="308" t="s">
        <v>86</v>
      </c>
      <c r="B51" s="531" t="s">
        <v>87</v>
      </c>
      <c r="C51" s="532"/>
      <c r="D51" s="532"/>
      <c r="E51" s="532"/>
      <c r="F51" s="532"/>
      <c r="G51" s="533"/>
      <c r="H51" s="8" t="s">
        <v>72</v>
      </c>
      <c r="I51" s="292" t="s">
        <v>73</v>
      </c>
      <c r="J51" s="308"/>
      <c r="K51" s="531"/>
      <c r="L51" s="532"/>
      <c r="M51" s="532"/>
      <c r="N51" s="532"/>
      <c r="O51" s="532"/>
      <c r="P51" s="533"/>
    </row>
    <row r="52" spans="1:16" ht="13.5" customHeight="1" x14ac:dyDescent="0.2">
      <c r="A52" s="291" t="s">
        <v>37</v>
      </c>
      <c r="B52" s="463" t="s">
        <v>88</v>
      </c>
      <c r="C52" s="463"/>
      <c r="D52" s="463"/>
      <c r="E52" s="463"/>
      <c r="F52" s="463"/>
      <c r="G52" s="463"/>
      <c r="H52" s="1">
        <f>1/12</f>
        <v>8.3333333333333329E-2</v>
      </c>
      <c r="I52" s="82">
        <f>$I$45*H52</f>
        <v>0</v>
      </c>
      <c r="J52" s="291"/>
      <c r="K52" s="463"/>
      <c r="L52" s="463"/>
      <c r="M52" s="463"/>
      <c r="N52" s="463"/>
      <c r="O52" s="463"/>
      <c r="P52" s="463"/>
    </row>
    <row r="53" spans="1:16" x14ac:dyDescent="0.2">
      <c r="A53" s="291" t="s">
        <v>39</v>
      </c>
      <c r="B53" s="463" t="s">
        <v>89</v>
      </c>
      <c r="C53" s="463"/>
      <c r="D53" s="463"/>
      <c r="E53" s="463"/>
      <c r="F53" s="463"/>
      <c r="G53" s="463"/>
      <c r="H53" s="22">
        <v>0.121</v>
      </c>
      <c r="I53" s="82">
        <f>$I$45*H53</f>
        <v>0</v>
      </c>
      <c r="J53" s="291"/>
      <c r="K53" s="463"/>
      <c r="L53" s="463"/>
      <c r="M53" s="463"/>
      <c r="N53" s="463"/>
      <c r="O53" s="463"/>
      <c r="P53" s="463"/>
    </row>
    <row r="54" spans="1:16" x14ac:dyDescent="0.2">
      <c r="A54" s="499" t="s">
        <v>90</v>
      </c>
      <c r="B54" s="500"/>
      <c r="C54" s="500"/>
      <c r="D54" s="500"/>
      <c r="E54" s="500"/>
      <c r="F54" s="500"/>
      <c r="G54" s="500"/>
      <c r="H54" s="33">
        <f>TRUNC(SUM(H52:H53),4)</f>
        <v>0.20430000000000001</v>
      </c>
      <c r="I54" s="309">
        <f>SUM(I52:I53)</f>
        <v>0</v>
      </c>
      <c r="J54" s="499"/>
      <c r="K54" s="500"/>
      <c r="L54" s="500"/>
      <c r="M54" s="500"/>
      <c r="N54" s="500"/>
      <c r="O54" s="500"/>
      <c r="P54" s="500"/>
    </row>
    <row r="55" spans="1:16" ht="21.95" customHeight="1" x14ac:dyDescent="0.2">
      <c r="A55" s="308" t="s">
        <v>42</v>
      </c>
      <c r="B55" s="524" t="s">
        <v>91</v>
      </c>
      <c r="C55" s="524"/>
      <c r="D55" s="524"/>
      <c r="E55" s="524"/>
      <c r="F55" s="524"/>
      <c r="G55" s="524"/>
      <c r="H55" s="149">
        <f>H54*H75</f>
        <v>7.518240000000001E-2</v>
      </c>
      <c r="I55" s="83">
        <f>$I$45*H55</f>
        <v>0</v>
      </c>
      <c r="J55" s="308"/>
      <c r="K55" s="524"/>
      <c r="L55" s="524"/>
      <c r="M55" s="524"/>
      <c r="N55" s="524"/>
      <c r="O55" s="524"/>
      <c r="P55" s="524"/>
    </row>
    <row r="56" spans="1:16" x14ac:dyDescent="0.2">
      <c r="A56" s="499" t="s">
        <v>92</v>
      </c>
      <c r="B56" s="500"/>
      <c r="C56" s="500"/>
      <c r="D56" s="500"/>
      <c r="E56" s="500"/>
      <c r="F56" s="500"/>
      <c r="G56" s="500"/>
      <c r="H56" s="33">
        <f>TRUNC(SUM(H54:H55),4)</f>
        <v>0.27939999999999998</v>
      </c>
      <c r="I56" s="309">
        <f>SUM(I54:I55)</f>
        <v>0</v>
      </c>
      <c r="J56" s="499"/>
      <c r="K56" s="500"/>
      <c r="L56" s="500"/>
      <c r="M56" s="500"/>
      <c r="N56" s="500"/>
      <c r="O56" s="500"/>
      <c r="P56" s="500"/>
    </row>
    <row r="57" spans="1:16" x14ac:dyDescent="0.2">
      <c r="A57" s="307"/>
      <c r="B57" s="3"/>
      <c r="C57" s="3"/>
      <c r="D57" s="3"/>
      <c r="E57" s="3"/>
      <c r="F57" s="3"/>
      <c r="G57" s="3"/>
      <c r="H57" s="35"/>
      <c r="I57" s="61"/>
      <c r="J57" s="307"/>
      <c r="K57" s="3"/>
      <c r="L57" s="3"/>
      <c r="M57" s="3"/>
      <c r="N57" s="3"/>
      <c r="O57" s="3"/>
      <c r="P57" s="3"/>
    </row>
    <row r="58" spans="1:16" x14ac:dyDescent="0.2">
      <c r="A58" s="295" t="s">
        <v>93</v>
      </c>
      <c r="B58" s="3"/>
      <c r="C58" s="3"/>
      <c r="D58" s="3"/>
      <c r="E58" s="3"/>
      <c r="F58" s="3"/>
      <c r="G58" s="3"/>
      <c r="H58" s="35"/>
      <c r="I58" s="61"/>
      <c r="J58" s="295"/>
      <c r="K58" s="3"/>
      <c r="L58" s="3"/>
      <c r="M58" s="3"/>
      <c r="N58" s="3"/>
      <c r="O58" s="3"/>
      <c r="P58" s="3"/>
    </row>
    <row r="59" spans="1:16" x14ac:dyDescent="0.2">
      <c r="A59" s="295" t="s">
        <v>94</v>
      </c>
      <c r="B59" s="3"/>
      <c r="C59" s="3"/>
      <c r="D59" s="3"/>
      <c r="E59" s="3"/>
      <c r="F59" s="3"/>
      <c r="G59" s="3"/>
      <c r="H59" s="35"/>
      <c r="I59" s="61"/>
      <c r="J59" s="295"/>
      <c r="K59" s="3"/>
      <c r="L59" s="3"/>
      <c r="M59" s="3"/>
      <c r="N59" s="3"/>
      <c r="O59" s="3"/>
      <c r="P59" s="3"/>
    </row>
    <row r="60" spans="1:16" x14ac:dyDescent="0.2">
      <c r="A60" s="295" t="s">
        <v>95</v>
      </c>
      <c r="B60" s="3"/>
      <c r="C60" s="3"/>
      <c r="D60" s="3"/>
      <c r="E60" s="3"/>
      <c r="F60" s="3"/>
      <c r="G60" s="3"/>
      <c r="H60" s="35"/>
      <c r="I60" s="61"/>
      <c r="J60" s="295"/>
      <c r="K60" s="3"/>
      <c r="L60" s="3"/>
      <c r="M60" s="3"/>
      <c r="N60" s="3"/>
      <c r="O60" s="3"/>
      <c r="P60" s="3"/>
    </row>
    <row r="61" spans="1:16" x14ac:dyDescent="0.2">
      <c r="A61" s="295" t="s">
        <v>96</v>
      </c>
      <c r="B61" s="9"/>
      <c r="C61" s="9"/>
      <c r="D61" s="9"/>
      <c r="E61" s="9"/>
      <c r="F61" s="9"/>
      <c r="G61" s="9"/>
      <c r="H61" s="9"/>
      <c r="I61" s="97"/>
      <c r="J61" s="295"/>
      <c r="K61" s="9"/>
      <c r="L61" s="9"/>
      <c r="M61" s="9"/>
      <c r="N61" s="9"/>
      <c r="O61" s="9"/>
      <c r="P61" s="9"/>
    </row>
    <row r="62" spans="1:16" x14ac:dyDescent="0.2">
      <c r="A62" s="295" t="s">
        <v>97</v>
      </c>
      <c r="B62" s="9"/>
      <c r="C62" s="9"/>
      <c r="D62" s="9"/>
      <c r="E62" s="9"/>
      <c r="F62" s="9"/>
      <c r="G62" s="9"/>
      <c r="H62" s="9"/>
      <c r="I62" s="97"/>
      <c r="J62" s="295"/>
      <c r="K62" s="9"/>
      <c r="L62" s="9"/>
      <c r="M62" s="9"/>
      <c r="N62" s="9"/>
      <c r="O62" s="9"/>
      <c r="P62" s="9"/>
    </row>
    <row r="63" spans="1:16" x14ac:dyDescent="0.2">
      <c r="A63" s="295"/>
      <c r="B63" s="9"/>
      <c r="C63" s="9"/>
      <c r="D63" s="9"/>
      <c r="E63" s="9"/>
      <c r="F63" s="9"/>
      <c r="G63" s="9"/>
      <c r="H63" s="9"/>
      <c r="I63" s="97"/>
      <c r="J63" s="295"/>
      <c r="K63" s="9"/>
      <c r="L63" s="9"/>
      <c r="M63" s="9"/>
      <c r="N63" s="9"/>
      <c r="O63" s="9"/>
      <c r="P63" s="9"/>
    </row>
    <row r="64" spans="1:16" x14ac:dyDescent="0.2">
      <c r="A64" s="295"/>
      <c r="B64" s="9"/>
      <c r="C64" s="9"/>
      <c r="D64" s="9"/>
      <c r="E64" s="9"/>
      <c r="F64" s="9"/>
      <c r="G64" s="9"/>
      <c r="H64" s="9"/>
      <c r="I64" s="97"/>
      <c r="J64" s="295"/>
      <c r="K64" s="9"/>
      <c r="L64" s="9"/>
      <c r="M64" s="9"/>
      <c r="N64" s="9"/>
      <c r="O64" s="9"/>
      <c r="P64" s="9"/>
    </row>
    <row r="65" spans="1:17" x14ac:dyDescent="0.2">
      <c r="A65" s="42"/>
      <c r="B65" s="36"/>
      <c r="C65" s="36"/>
      <c r="D65" s="36"/>
      <c r="E65" s="36"/>
      <c r="F65" s="36"/>
      <c r="G65" s="36"/>
      <c r="H65" s="36"/>
      <c r="I65" s="310"/>
      <c r="J65" s="42"/>
      <c r="K65" s="36"/>
      <c r="L65" s="36"/>
      <c r="M65" s="36"/>
      <c r="N65" s="36"/>
      <c r="O65" s="36"/>
      <c r="P65" s="36"/>
    </row>
    <row r="66" spans="1:17" x14ac:dyDescent="0.2">
      <c r="A66" s="311" t="s">
        <v>98</v>
      </c>
      <c r="B66" s="483" t="s">
        <v>99</v>
      </c>
      <c r="C66" s="484"/>
      <c r="D66" s="484"/>
      <c r="E66" s="484"/>
      <c r="F66" s="484"/>
      <c r="G66" s="485"/>
      <c r="H66" s="26" t="s">
        <v>72</v>
      </c>
      <c r="I66" s="286" t="s">
        <v>73</v>
      </c>
      <c r="J66" s="311"/>
      <c r="K66" s="483"/>
      <c r="L66" s="484"/>
      <c r="M66" s="484"/>
      <c r="N66" s="484"/>
      <c r="O66" s="484"/>
      <c r="P66" s="485"/>
    </row>
    <row r="67" spans="1:17" x14ac:dyDescent="0.2">
      <c r="A67" s="291" t="s">
        <v>37</v>
      </c>
      <c r="B67" s="463" t="s">
        <v>100</v>
      </c>
      <c r="C67" s="463"/>
      <c r="D67" s="463"/>
      <c r="E67" s="463"/>
      <c r="F67" s="463"/>
      <c r="G67" s="463"/>
      <c r="H67" s="1">
        <v>0.2</v>
      </c>
      <c r="I67" s="82">
        <f t="shared" ref="I67:I74" si="0">H67*($I$45)</f>
        <v>0</v>
      </c>
      <c r="J67" s="291"/>
      <c r="K67" s="463"/>
      <c r="L67" s="463"/>
      <c r="M67" s="463"/>
      <c r="N67" s="463"/>
      <c r="O67" s="463"/>
      <c r="P67" s="463"/>
    </row>
    <row r="68" spans="1:17" x14ac:dyDescent="0.2">
      <c r="A68" s="291" t="s">
        <v>39</v>
      </c>
      <c r="B68" s="463" t="s">
        <v>101</v>
      </c>
      <c r="C68" s="463"/>
      <c r="D68" s="463"/>
      <c r="E68" s="463"/>
      <c r="F68" s="463"/>
      <c r="G68" s="463"/>
      <c r="H68" s="1">
        <v>2.5000000000000001E-2</v>
      </c>
      <c r="I68" s="82">
        <f t="shared" si="0"/>
        <v>0</v>
      </c>
      <c r="J68" s="291"/>
      <c r="K68" s="463"/>
      <c r="L68" s="463"/>
      <c r="M68" s="463"/>
      <c r="N68" s="463"/>
      <c r="O68" s="463"/>
      <c r="P68" s="463"/>
    </row>
    <row r="69" spans="1:17" x14ac:dyDescent="0.2">
      <c r="A69" s="291" t="s">
        <v>42</v>
      </c>
      <c r="B69" s="463" t="s">
        <v>102</v>
      </c>
      <c r="C69" s="463"/>
      <c r="D69" s="463"/>
      <c r="E69" s="463"/>
      <c r="F69" s="463"/>
      <c r="G69" s="463"/>
      <c r="H69" s="1">
        <v>0.03</v>
      </c>
      <c r="I69" s="82">
        <f t="shared" si="0"/>
        <v>0</v>
      </c>
      <c r="J69" s="291"/>
      <c r="K69" s="463"/>
      <c r="L69" s="463"/>
      <c r="M69" s="463"/>
      <c r="N69" s="463"/>
      <c r="O69" s="463"/>
      <c r="P69" s="463"/>
      <c r="Q69" s="25"/>
    </row>
    <row r="70" spans="1:17" x14ac:dyDescent="0.2">
      <c r="A70" s="291" t="s">
        <v>45</v>
      </c>
      <c r="B70" s="463" t="s">
        <v>103</v>
      </c>
      <c r="C70" s="463"/>
      <c r="D70" s="463"/>
      <c r="E70" s="463"/>
      <c r="F70" s="463"/>
      <c r="G70" s="463"/>
      <c r="H70" s="1">
        <v>1.4999999999999999E-2</v>
      </c>
      <c r="I70" s="82">
        <f t="shared" si="0"/>
        <v>0</v>
      </c>
      <c r="J70" s="291"/>
      <c r="K70" s="463"/>
      <c r="L70" s="463"/>
      <c r="M70" s="463"/>
      <c r="N70" s="463"/>
      <c r="O70" s="463"/>
      <c r="P70" s="463"/>
    </row>
    <row r="71" spans="1:17" x14ac:dyDescent="0.2">
      <c r="A71" s="291" t="s">
        <v>78</v>
      </c>
      <c r="B71" s="463" t="s">
        <v>104</v>
      </c>
      <c r="C71" s="463"/>
      <c r="D71" s="463"/>
      <c r="E71" s="463"/>
      <c r="F71" s="463"/>
      <c r="G71" s="463"/>
      <c r="H71" s="1">
        <v>0.01</v>
      </c>
      <c r="I71" s="82">
        <f t="shared" si="0"/>
        <v>0</v>
      </c>
      <c r="J71" s="291"/>
      <c r="K71" s="463"/>
      <c r="L71" s="463"/>
      <c r="M71" s="463"/>
      <c r="N71" s="463"/>
      <c r="O71" s="463"/>
      <c r="P71" s="463"/>
    </row>
    <row r="72" spans="1:17" x14ac:dyDescent="0.2">
      <c r="A72" s="291" t="s">
        <v>80</v>
      </c>
      <c r="B72" s="463" t="s">
        <v>105</v>
      </c>
      <c r="C72" s="463"/>
      <c r="D72" s="463"/>
      <c r="E72" s="463"/>
      <c r="F72" s="463"/>
      <c r="G72" s="463"/>
      <c r="H72" s="1">
        <v>6.0000000000000001E-3</v>
      </c>
      <c r="I72" s="82">
        <f t="shared" si="0"/>
        <v>0</v>
      </c>
      <c r="J72" s="291"/>
      <c r="K72" s="463"/>
      <c r="L72" s="463"/>
      <c r="M72" s="463"/>
      <c r="N72" s="463"/>
      <c r="O72" s="463"/>
      <c r="P72" s="463"/>
    </row>
    <row r="73" spans="1:17" x14ac:dyDescent="0.2">
      <c r="A73" s="291" t="s">
        <v>106</v>
      </c>
      <c r="B73" s="463" t="s">
        <v>107</v>
      </c>
      <c r="C73" s="463"/>
      <c r="D73" s="463"/>
      <c r="E73" s="463"/>
      <c r="F73" s="463"/>
      <c r="G73" s="463"/>
      <c r="H73" s="1">
        <v>2E-3</v>
      </c>
      <c r="I73" s="82">
        <f t="shared" si="0"/>
        <v>0</v>
      </c>
      <c r="J73" s="291"/>
      <c r="K73" s="463"/>
      <c r="L73" s="463"/>
      <c r="M73" s="463"/>
      <c r="N73" s="463"/>
      <c r="O73" s="463"/>
      <c r="P73" s="463"/>
    </row>
    <row r="74" spans="1:17" x14ac:dyDescent="0.2">
      <c r="A74" s="291" t="s">
        <v>108</v>
      </c>
      <c r="B74" s="463" t="s">
        <v>109</v>
      </c>
      <c r="C74" s="463"/>
      <c r="D74" s="463"/>
      <c r="E74" s="463"/>
      <c r="F74" s="463"/>
      <c r="G74" s="463"/>
      <c r="H74" s="1">
        <v>0.08</v>
      </c>
      <c r="I74" s="82">
        <f t="shared" si="0"/>
        <v>0</v>
      </c>
      <c r="J74" s="291"/>
      <c r="K74" s="463"/>
      <c r="L74" s="463"/>
      <c r="M74" s="463"/>
      <c r="N74" s="463"/>
      <c r="O74" s="463"/>
      <c r="P74" s="463"/>
    </row>
    <row r="75" spans="1:17" x14ac:dyDescent="0.2">
      <c r="A75" s="499" t="s">
        <v>11</v>
      </c>
      <c r="B75" s="500"/>
      <c r="C75" s="500"/>
      <c r="D75" s="500"/>
      <c r="E75" s="500"/>
      <c r="F75" s="500"/>
      <c r="G75" s="500"/>
      <c r="H75" s="33">
        <f>SUM(H67:H74)</f>
        <v>0.36800000000000005</v>
      </c>
      <c r="I75" s="309">
        <f>SUM(I67:I74)</f>
        <v>0</v>
      </c>
      <c r="J75" s="499"/>
      <c r="K75" s="500"/>
      <c r="L75" s="500"/>
      <c r="M75" s="500"/>
      <c r="N75" s="500"/>
      <c r="O75" s="500"/>
      <c r="P75" s="500"/>
    </row>
    <row r="76" spans="1:17" x14ac:dyDescent="0.2">
      <c r="A76" s="307"/>
      <c r="B76" s="3"/>
      <c r="C76" s="3"/>
      <c r="D76" s="3"/>
      <c r="E76" s="3"/>
      <c r="F76" s="3"/>
      <c r="G76" s="3"/>
      <c r="H76" s="35"/>
      <c r="I76" s="61"/>
      <c r="J76" s="307"/>
      <c r="K76" s="3"/>
      <c r="L76" s="3"/>
      <c r="M76" s="3"/>
      <c r="N76" s="3"/>
      <c r="O76" s="3"/>
      <c r="P76" s="3"/>
    </row>
    <row r="77" spans="1:17" x14ac:dyDescent="0.2">
      <c r="A77" s="295" t="s">
        <v>110</v>
      </c>
      <c r="B77" s="3"/>
      <c r="C77" s="3"/>
      <c r="D77" s="3"/>
      <c r="E77" s="3"/>
      <c r="F77" s="3"/>
      <c r="G77" s="3"/>
      <c r="H77" s="35"/>
      <c r="I77" s="61"/>
      <c r="J77" s="295"/>
      <c r="K77" s="3"/>
      <c r="L77" s="3"/>
      <c r="M77" s="3"/>
      <c r="N77" s="3"/>
      <c r="O77" s="3"/>
      <c r="P77" s="3"/>
    </row>
    <row r="78" spans="1:17" x14ac:dyDescent="0.2">
      <c r="A78" s="295" t="s">
        <v>111</v>
      </c>
      <c r="B78" s="3"/>
      <c r="C78" s="3"/>
      <c r="D78" s="3"/>
      <c r="E78" s="3"/>
      <c r="F78" s="3"/>
      <c r="G78" s="3"/>
      <c r="H78" s="35"/>
      <c r="I78" s="61"/>
      <c r="J78" s="295"/>
      <c r="K78" s="3"/>
      <c r="L78" s="3"/>
      <c r="M78" s="3"/>
      <c r="N78" s="3"/>
      <c r="O78" s="3"/>
      <c r="P78" s="3"/>
    </row>
    <row r="79" spans="1:17" x14ac:dyDescent="0.2">
      <c r="A79" s="295" t="s">
        <v>112</v>
      </c>
      <c r="B79" s="3"/>
      <c r="C79" s="3"/>
      <c r="D79" s="3"/>
      <c r="E79" s="3"/>
      <c r="F79" s="3"/>
      <c r="G79" s="3"/>
      <c r="H79" s="35"/>
      <c r="I79" s="61"/>
      <c r="J79" s="295"/>
      <c r="K79" s="3"/>
      <c r="L79" s="3"/>
      <c r="M79" s="3"/>
      <c r="N79" s="3"/>
      <c r="O79" s="3"/>
      <c r="P79" s="3"/>
    </row>
    <row r="80" spans="1:17" x14ac:dyDescent="0.2">
      <c r="A80" s="295" t="s">
        <v>113</v>
      </c>
      <c r="B80" s="3"/>
      <c r="C80" s="3"/>
      <c r="D80" s="3"/>
      <c r="E80" s="3"/>
      <c r="F80" s="3"/>
      <c r="G80" s="3"/>
      <c r="H80" s="35"/>
      <c r="I80" s="61"/>
      <c r="J80" s="295"/>
      <c r="K80" s="3"/>
      <c r="L80" s="3"/>
      <c r="M80" s="3"/>
      <c r="N80" s="3"/>
      <c r="O80" s="3"/>
      <c r="P80" s="3"/>
    </row>
    <row r="81" spans="1:17" x14ac:dyDescent="0.2">
      <c r="A81" s="295" t="s">
        <v>114</v>
      </c>
      <c r="B81" s="3"/>
      <c r="C81" s="3"/>
      <c r="D81" s="3"/>
      <c r="E81" s="3"/>
      <c r="F81" s="3"/>
      <c r="G81" s="3"/>
      <c r="H81" s="35"/>
      <c r="I81" s="61"/>
      <c r="J81" s="295"/>
      <c r="K81" s="3"/>
      <c r="L81" s="3"/>
      <c r="M81" s="3"/>
      <c r="N81" s="3"/>
      <c r="O81" s="3"/>
      <c r="P81" s="3"/>
    </row>
    <row r="82" spans="1:17" x14ac:dyDescent="0.2">
      <c r="A82" s="59"/>
      <c r="B82" s="9"/>
      <c r="C82" s="9"/>
      <c r="D82" s="9"/>
      <c r="E82" s="9"/>
      <c r="F82" s="9"/>
      <c r="G82" s="9"/>
      <c r="H82" s="9"/>
      <c r="I82" s="97"/>
      <c r="J82" s="59"/>
      <c r="K82" s="9"/>
      <c r="L82" s="9"/>
      <c r="M82" s="9"/>
      <c r="N82" s="9"/>
      <c r="O82" s="9"/>
      <c r="P82" s="9"/>
    </row>
    <row r="83" spans="1:17" x14ac:dyDescent="0.2">
      <c r="A83" s="311" t="s">
        <v>115</v>
      </c>
      <c r="B83" s="517" t="s">
        <v>116</v>
      </c>
      <c r="C83" s="518"/>
      <c r="D83" s="518"/>
      <c r="E83" s="518"/>
      <c r="F83" s="518"/>
      <c r="G83" s="519"/>
      <c r="H83" s="33"/>
      <c r="I83" s="286" t="s">
        <v>73</v>
      </c>
      <c r="J83" s="311"/>
      <c r="K83" s="517"/>
      <c r="L83" s="518"/>
      <c r="M83" s="518"/>
      <c r="N83" s="518"/>
      <c r="O83" s="518"/>
      <c r="P83" s="519"/>
    </row>
    <row r="84" spans="1:17" ht="14.1" customHeight="1" x14ac:dyDescent="0.2">
      <c r="A84" s="291" t="s">
        <v>37</v>
      </c>
      <c r="B84" s="507" t="s">
        <v>117</v>
      </c>
      <c r="C84" s="507"/>
      <c r="D84" s="507"/>
      <c r="E84" s="507"/>
      <c r="F84" s="507"/>
      <c r="G84" s="507"/>
      <c r="H84" s="21" t="s">
        <v>118</v>
      </c>
      <c r="I84" s="312">
        <f>'Mód2.3 '!E12</f>
        <v>0</v>
      </c>
      <c r="J84" s="291"/>
      <c r="K84" s="507"/>
      <c r="L84" s="507"/>
      <c r="M84" s="507"/>
      <c r="N84" s="507"/>
      <c r="O84" s="507"/>
      <c r="P84" s="507"/>
    </row>
    <row r="85" spans="1:17" x14ac:dyDescent="0.2">
      <c r="A85" s="291" t="s">
        <v>39</v>
      </c>
      <c r="B85" s="507" t="s">
        <v>119</v>
      </c>
      <c r="C85" s="507"/>
      <c r="D85" s="507"/>
      <c r="E85" s="507"/>
      <c r="F85" s="507"/>
      <c r="G85" s="507"/>
      <c r="H85" s="21" t="s">
        <v>118</v>
      </c>
      <c r="I85" s="312">
        <f>'Mód2.3 '!E25</f>
        <v>0</v>
      </c>
      <c r="J85" s="291"/>
      <c r="K85" s="507"/>
      <c r="L85" s="507"/>
      <c r="M85" s="507"/>
      <c r="N85" s="507"/>
      <c r="O85" s="507"/>
      <c r="P85" s="507"/>
    </row>
    <row r="86" spans="1:17" x14ac:dyDescent="0.2">
      <c r="A86" s="291" t="s">
        <v>42</v>
      </c>
      <c r="B86" s="507" t="s">
        <v>120</v>
      </c>
      <c r="C86" s="507"/>
      <c r="D86" s="507"/>
      <c r="E86" s="507"/>
      <c r="F86" s="507"/>
      <c r="G86" s="507"/>
      <c r="H86" s="21" t="s">
        <v>118</v>
      </c>
      <c r="I86" s="312">
        <f>'Mód2.3 '!E33</f>
        <v>0</v>
      </c>
      <c r="J86" s="291"/>
      <c r="K86" s="507"/>
      <c r="L86" s="507"/>
      <c r="M86" s="507"/>
      <c r="N86" s="507"/>
      <c r="O86" s="507"/>
      <c r="P86" s="507"/>
    </row>
    <row r="87" spans="1:17" ht="15" customHeight="1" x14ac:dyDescent="0.2">
      <c r="A87" s="308" t="s">
        <v>45</v>
      </c>
      <c r="B87" s="529" t="s">
        <v>121</v>
      </c>
      <c r="C87" s="507"/>
      <c r="D87" s="507"/>
      <c r="E87" s="507"/>
      <c r="F87" s="507"/>
      <c r="G87" s="507"/>
      <c r="H87" s="28" t="s">
        <v>118</v>
      </c>
      <c r="I87" s="313">
        <f>'Mód2.3 '!E42</f>
        <v>0</v>
      </c>
      <c r="J87" s="308"/>
      <c r="K87" s="530"/>
      <c r="L87" s="530"/>
      <c r="M87" s="530"/>
      <c r="N87" s="530"/>
      <c r="O87" s="530"/>
      <c r="P87" s="530"/>
    </row>
    <row r="88" spans="1:17" x14ac:dyDescent="0.2">
      <c r="A88" s="291" t="s">
        <v>78</v>
      </c>
      <c r="B88" s="507" t="s">
        <v>122</v>
      </c>
      <c r="C88" s="507"/>
      <c r="D88" s="507"/>
      <c r="E88" s="507"/>
      <c r="F88" s="507"/>
      <c r="G88" s="507"/>
      <c r="H88" s="21" t="s">
        <v>118</v>
      </c>
      <c r="I88" s="312">
        <f>'Mód2.3 '!E52</f>
        <v>0</v>
      </c>
      <c r="J88" s="291"/>
      <c r="K88" s="507"/>
      <c r="L88" s="507"/>
      <c r="M88" s="507"/>
      <c r="N88" s="507"/>
      <c r="O88" s="507"/>
      <c r="P88" s="507"/>
      <c r="Q88" s="25" t="s">
        <v>123</v>
      </c>
    </row>
    <row r="89" spans="1:17" x14ac:dyDescent="0.2">
      <c r="A89" s="291"/>
      <c r="B89" s="529"/>
      <c r="C89" s="507"/>
      <c r="D89" s="507"/>
      <c r="E89" s="507"/>
      <c r="F89" s="507"/>
      <c r="G89" s="507"/>
      <c r="H89" s="21"/>
      <c r="I89" s="312"/>
      <c r="J89" s="291"/>
      <c r="K89" s="507"/>
      <c r="L89" s="507"/>
      <c r="M89" s="507"/>
      <c r="N89" s="507"/>
      <c r="O89" s="507"/>
      <c r="P89" s="507"/>
    </row>
    <row r="90" spans="1:17" x14ac:dyDescent="0.2">
      <c r="A90" s="499" t="s">
        <v>124</v>
      </c>
      <c r="B90" s="500"/>
      <c r="C90" s="500"/>
      <c r="D90" s="500"/>
      <c r="E90" s="500"/>
      <c r="F90" s="500"/>
      <c r="G90" s="500"/>
      <c r="H90" s="500"/>
      <c r="I90" s="309">
        <f>SUM(I84:I89)</f>
        <v>0</v>
      </c>
      <c r="J90" s="499"/>
      <c r="K90" s="500"/>
      <c r="L90" s="500"/>
      <c r="M90" s="500"/>
      <c r="N90" s="500"/>
      <c r="O90" s="500"/>
      <c r="P90" s="500"/>
    </row>
    <row r="91" spans="1:17" x14ac:dyDescent="0.2">
      <c r="A91" s="307"/>
      <c r="B91" s="3"/>
      <c r="C91" s="3"/>
      <c r="D91" s="3"/>
      <c r="E91" s="3"/>
      <c r="F91" s="3"/>
      <c r="G91" s="3"/>
      <c r="H91" s="3"/>
      <c r="I91" s="61"/>
      <c r="J91" s="307"/>
      <c r="K91" s="3"/>
      <c r="L91" s="3"/>
      <c r="M91" s="3"/>
      <c r="N91" s="3"/>
      <c r="O91" s="3"/>
      <c r="P91" s="3"/>
    </row>
    <row r="92" spans="1:17" x14ac:dyDescent="0.2">
      <c r="A92" s="295" t="s">
        <v>125</v>
      </c>
      <c r="B92" s="3"/>
      <c r="C92" s="3"/>
      <c r="D92" s="3"/>
      <c r="E92" s="3"/>
      <c r="F92" s="3"/>
      <c r="G92" s="3"/>
      <c r="H92" s="3"/>
      <c r="I92" s="61"/>
      <c r="J92" s="295"/>
      <c r="K92" s="3"/>
      <c r="L92" s="3"/>
      <c r="M92" s="3"/>
      <c r="N92" s="3"/>
      <c r="O92" s="3"/>
      <c r="P92" s="3"/>
    </row>
    <row r="93" spans="1:17" x14ac:dyDescent="0.2">
      <c r="A93" s="295" t="s">
        <v>126</v>
      </c>
      <c r="B93" s="3"/>
      <c r="C93" s="3"/>
      <c r="D93" s="3"/>
      <c r="E93" s="3"/>
      <c r="F93" s="3"/>
      <c r="G93" s="3"/>
      <c r="H93" s="3"/>
      <c r="I93" s="61"/>
      <c r="J93" s="295"/>
      <c r="K93" s="3"/>
      <c r="L93" s="3"/>
      <c r="M93" s="3"/>
      <c r="N93" s="3"/>
      <c r="O93" s="3"/>
      <c r="P93" s="3"/>
    </row>
    <row r="94" spans="1:17" x14ac:dyDescent="0.2">
      <c r="A94" s="295" t="s">
        <v>127</v>
      </c>
      <c r="B94" s="3"/>
      <c r="C94" s="3"/>
      <c r="D94" s="3"/>
      <c r="E94" s="3"/>
      <c r="F94" s="3"/>
      <c r="G94" s="3"/>
      <c r="H94" s="3"/>
      <c r="I94" s="61"/>
      <c r="J94" s="295"/>
      <c r="K94" s="3"/>
      <c r="L94" s="3"/>
      <c r="M94" s="3"/>
      <c r="N94" s="3"/>
      <c r="O94" s="3"/>
      <c r="P94" s="3"/>
    </row>
    <row r="95" spans="1:17" x14ac:dyDescent="0.2">
      <c r="A95" s="295" t="s">
        <v>128</v>
      </c>
      <c r="B95" s="3"/>
      <c r="C95" s="3"/>
      <c r="D95" s="3"/>
      <c r="E95" s="3"/>
      <c r="F95" s="3"/>
      <c r="G95" s="3"/>
      <c r="H95" s="3"/>
      <c r="I95" s="61"/>
      <c r="J95" s="295"/>
      <c r="K95" s="3"/>
      <c r="L95" s="3"/>
      <c r="M95" s="3"/>
      <c r="N95" s="3"/>
      <c r="O95" s="3"/>
      <c r="P95" s="3"/>
    </row>
    <row r="96" spans="1:17" x14ac:dyDescent="0.2">
      <c r="A96" s="59"/>
      <c r="B96" s="9"/>
      <c r="C96" s="9"/>
      <c r="D96" s="9"/>
      <c r="E96" s="9"/>
      <c r="F96" s="9"/>
      <c r="G96" s="9"/>
      <c r="H96" s="9"/>
      <c r="I96" s="97"/>
      <c r="J96" s="59"/>
      <c r="K96" s="9"/>
      <c r="L96" s="9"/>
      <c r="M96" s="9"/>
      <c r="N96" s="9"/>
      <c r="O96" s="9"/>
      <c r="P96" s="9"/>
    </row>
    <row r="97" spans="1:16" x14ac:dyDescent="0.2">
      <c r="A97" s="311">
        <v>2</v>
      </c>
      <c r="B97" s="39" t="s">
        <v>129</v>
      </c>
      <c r="C97" s="39"/>
      <c r="D97" s="39"/>
      <c r="E97" s="39"/>
      <c r="F97" s="39"/>
      <c r="G97" s="39"/>
      <c r="H97" s="39"/>
      <c r="I97" s="314"/>
      <c r="J97" s="311"/>
      <c r="K97" s="39"/>
      <c r="L97" s="39"/>
      <c r="M97" s="39"/>
      <c r="N97" s="39"/>
      <c r="O97" s="39"/>
      <c r="P97" s="39"/>
    </row>
    <row r="98" spans="1:16" x14ac:dyDescent="0.2">
      <c r="A98" s="502" t="s">
        <v>130</v>
      </c>
      <c r="B98" s="462"/>
      <c r="C98" s="462"/>
      <c r="D98" s="462"/>
      <c r="E98" s="462"/>
      <c r="F98" s="462"/>
      <c r="G98" s="462"/>
      <c r="H98" s="462"/>
      <c r="I98" s="292" t="s">
        <v>73</v>
      </c>
      <c r="J98" s="502"/>
      <c r="K98" s="462"/>
      <c r="L98" s="462"/>
      <c r="M98" s="462"/>
      <c r="N98" s="462"/>
      <c r="O98" s="462"/>
      <c r="P98" s="462"/>
    </row>
    <row r="99" spans="1:16" x14ac:dyDescent="0.2">
      <c r="A99" s="291" t="s">
        <v>86</v>
      </c>
      <c r="B99" s="478" t="s">
        <v>131</v>
      </c>
      <c r="C99" s="478"/>
      <c r="D99" s="478"/>
      <c r="E99" s="478"/>
      <c r="F99" s="478"/>
      <c r="G99" s="478"/>
      <c r="H99" s="478"/>
      <c r="I99" s="82">
        <f>I56</f>
        <v>0</v>
      </c>
      <c r="J99" s="291"/>
      <c r="K99" s="478"/>
      <c r="L99" s="478"/>
      <c r="M99" s="478"/>
      <c r="N99" s="478"/>
      <c r="O99" s="478"/>
      <c r="P99" s="478"/>
    </row>
    <row r="100" spans="1:16" x14ac:dyDescent="0.2">
      <c r="A100" s="291" t="s">
        <v>98</v>
      </c>
      <c r="B100" s="478" t="s">
        <v>132</v>
      </c>
      <c r="C100" s="478"/>
      <c r="D100" s="478"/>
      <c r="E100" s="478"/>
      <c r="F100" s="478"/>
      <c r="G100" s="478"/>
      <c r="H100" s="478"/>
      <c r="I100" s="82">
        <f>I75</f>
        <v>0</v>
      </c>
      <c r="J100" s="291"/>
      <c r="K100" s="478"/>
      <c r="L100" s="478"/>
      <c r="M100" s="478"/>
      <c r="N100" s="478"/>
      <c r="O100" s="478"/>
      <c r="P100" s="478"/>
    </row>
    <row r="101" spans="1:16" x14ac:dyDescent="0.2">
      <c r="A101" s="291" t="s">
        <v>115</v>
      </c>
      <c r="B101" s="478" t="s">
        <v>133</v>
      </c>
      <c r="C101" s="478"/>
      <c r="D101" s="478"/>
      <c r="E101" s="478"/>
      <c r="F101" s="478"/>
      <c r="G101" s="478"/>
      <c r="H101" s="478"/>
      <c r="I101" s="82">
        <f>I90</f>
        <v>0</v>
      </c>
      <c r="J101" s="291"/>
      <c r="K101" s="478"/>
      <c r="L101" s="478"/>
      <c r="M101" s="478"/>
      <c r="N101" s="478"/>
      <c r="O101" s="478"/>
      <c r="P101" s="478"/>
    </row>
    <row r="102" spans="1:16" x14ac:dyDescent="0.2">
      <c r="A102" s="497" t="s">
        <v>134</v>
      </c>
      <c r="B102" s="498"/>
      <c r="C102" s="498"/>
      <c r="D102" s="498"/>
      <c r="E102" s="498"/>
      <c r="F102" s="498"/>
      <c r="G102" s="498"/>
      <c r="H102" s="498"/>
      <c r="I102" s="315">
        <f>SUM(I99:I101)</f>
        <v>0</v>
      </c>
      <c r="J102" s="497"/>
      <c r="K102" s="498"/>
      <c r="L102" s="498"/>
      <c r="M102" s="498"/>
      <c r="N102" s="498"/>
      <c r="O102" s="498"/>
      <c r="P102" s="498"/>
    </row>
    <row r="103" spans="1:16" x14ac:dyDescent="0.2">
      <c r="A103" s="511"/>
      <c r="B103" s="512"/>
      <c r="C103" s="512"/>
      <c r="D103" s="512"/>
      <c r="E103" s="512"/>
      <c r="F103" s="512"/>
      <c r="G103" s="512"/>
      <c r="H103" s="512"/>
      <c r="I103" s="513"/>
      <c r="J103" s="511"/>
      <c r="K103" s="512"/>
      <c r="L103" s="512"/>
      <c r="M103" s="512"/>
      <c r="N103" s="512"/>
      <c r="O103" s="512"/>
      <c r="P103" s="512"/>
    </row>
    <row r="104" spans="1:16" ht="13.5" customHeight="1" x14ac:dyDescent="0.2">
      <c r="A104" s="504" t="s">
        <v>135</v>
      </c>
      <c r="B104" s="505"/>
      <c r="C104" s="505"/>
      <c r="D104" s="505"/>
      <c r="E104" s="505"/>
      <c r="F104" s="505"/>
      <c r="G104" s="505"/>
      <c r="H104" s="505"/>
      <c r="I104" s="506"/>
      <c r="J104" s="504"/>
      <c r="K104" s="505"/>
      <c r="L104" s="505"/>
      <c r="M104" s="505"/>
      <c r="N104" s="505"/>
      <c r="O104" s="505"/>
      <c r="P104" s="505"/>
    </row>
    <row r="105" spans="1:16" ht="14.1" customHeight="1" x14ac:dyDescent="0.2">
      <c r="A105" s="291">
        <v>3</v>
      </c>
      <c r="B105" s="462" t="s">
        <v>136</v>
      </c>
      <c r="C105" s="462"/>
      <c r="D105" s="462"/>
      <c r="E105" s="462"/>
      <c r="F105" s="462"/>
      <c r="G105" s="462"/>
      <c r="H105" s="8" t="s">
        <v>72</v>
      </c>
      <c r="I105" s="292" t="s">
        <v>73</v>
      </c>
      <c r="J105" s="291"/>
      <c r="K105" s="462"/>
      <c r="L105" s="462"/>
      <c r="M105" s="462"/>
      <c r="N105" s="462"/>
      <c r="O105" s="462"/>
      <c r="P105" s="462"/>
    </row>
    <row r="106" spans="1:16" x14ac:dyDescent="0.2">
      <c r="A106" s="291" t="s">
        <v>37</v>
      </c>
      <c r="B106" s="463" t="s">
        <v>137</v>
      </c>
      <c r="C106" s="463"/>
      <c r="D106" s="463"/>
      <c r="E106" s="463"/>
      <c r="F106" s="463"/>
      <c r="G106" s="463"/>
      <c r="H106" s="1">
        <v>4.1999999999999997E-3</v>
      </c>
      <c r="I106" s="82">
        <f>H106*I45</f>
        <v>0</v>
      </c>
      <c r="J106" s="291"/>
      <c r="K106" s="463"/>
      <c r="L106" s="463"/>
      <c r="M106" s="463"/>
      <c r="N106" s="463"/>
      <c r="O106" s="463"/>
      <c r="P106" s="463"/>
    </row>
    <row r="107" spans="1:16" x14ac:dyDescent="0.2">
      <c r="A107" s="308" t="s">
        <v>39</v>
      </c>
      <c r="B107" s="524" t="s">
        <v>138</v>
      </c>
      <c r="C107" s="524"/>
      <c r="D107" s="524"/>
      <c r="E107" s="524"/>
      <c r="F107" s="524"/>
      <c r="G107" s="524"/>
      <c r="H107" s="149">
        <f>H74</f>
        <v>0.08</v>
      </c>
      <c r="I107" s="83">
        <f>I106*H107</f>
        <v>0</v>
      </c>
      <c r="J107" s="308"/>
      <c r="K107" s="524"/>
      <c r="L107" s="524"/>
      <c r="M107" s="524"/>
      <c r="N107" s="524"/>
      <c r="O107" s="524"/>
      <c r="P107" s="524"/>
    </row>
    <row r="108" spans="1:16" ht="24.75" customHeight="1" x14ac:dyDescent="0.2">
      <c r="A108" s="308" t="s">
        <v>42</v>
      </c>
      <c r="B108" s="524" t="s">
        <v>139</v>
      </c>
      <c r="C108" s="524"/>
      <c r="D108" s="524"/>
      <c r="E108" s="524"/>
      <c r="F108" s="524"/>
      <c r="G108" s="524"/>
      <c r="H108" s="149">
        <v>2E-3</v>
      </c>
      <c r="I108" s="83">
        <f>H108*I45</f>
        <v>0</v>
      </c>
      <c r="J108" s="308"/>
      <c r="K108" s="524"/>
      <c r="L108" s="524"/>
      <c r="M108" s="524"/>
      <c r="N108" s="524"/>
      <c r="O108" s="524"/>
      <c r="P108" s="524"/>
    </row>
    <row r="109" spans="1:16" x14ac:dyDescent="0.2">
      <c r="A109" s="291" t="s">
        <v>45</v>
      </c>
      <c r="B109" s="463" t="s">
        <v>140</v>
      </c>
      <c r="C109" s="463"/>
      <c r="D109" s="463"/>
      <c r="E109" s="463"/>
      <c r="F109" s="463"/>
      <c r="G109" s="463"/>
      <c r="H109" s="1">
        <v>1.9400000000000001E-2</v>
      </c>
      <c r="I109" s="82">
        <f>H109*I45</f>
        <v>0</v>
      </c>
      <c r="J109" s="291"/>
      <c r="K109" s="463"/>
      <c r="L109" s="463"/>
      <c r="M109" s="463"/>
      <c r="N109" s="463"/>
      <c r="O109" s="463"/>
      <c r="P109" s="463"/>
    </row>
    <row r="110" spans="1:16" x14ac:dyDescent="0.2">
      <c r="A110" s="291" t="s">
        <v>78</v>
      </c>
      <c r="B110" s="528" t="s">
        <v>141</v>
      </c>
      <c r="C110" s="528"/>
      <c r="D110" s="528"/>
      <c r="E110" s="528"/>
      <c r="F110" s="528"/>
      <c r="G110" s="528"/>
      <c r="H110" s="22">
        <f>H75</f>
        <v>0.36800000000000005</v>
      </c>
      <c r="I110" s="82">
        <f>I109*H110</f>
        <v>0</v>
      </c>
      <c r="J110" s="291"/>
      <c r="K110" s="528"/>
      <c r="L110" s="528"/>
      <c r="M110" s="528"/>
      <c r="N110" s="528"/>
      <c r="O110" s="528"/>
      <c r="P110" s="528"/>
    </row>
    <row r="111" spans="1:16" ht="25.5" customHeight="1" x14ac:dyDescent="0.2">
      <c r="A111" s="308" t="s">
        <v>80</v>
      </c>
      <c r="B111" s="524" t="s">
        <v>142</v>
      </c>
      <c r="C111" s="524"/>
      <c r="D111" s="524"/>
      <c r="E111" s="524"/>
      <c r="F111" s="524"/>
      <c r="G111" s="524"/>
      <c r="H111" s="149">
        <v>3.7999999999999999E-2</v>
      </c>
      <c r="I111" s="83">
        <f>H111*I45</f>
        <v>0</v>
      </c>
      <c r="J111" s="308"/>
      <c r="K111" s="524"/>
      <c r="L111" s="524"/>
      <c r="M111" s="524"/>
      <c r="N111" s="524"/>
      <c r="O111" s="524"/>
      <c r="P111" s="524"/>
    </row>
    <row r="112" spans="1:16" x14ac:dyDescent="0.2">
      <c r="A112" s="497" t="s">
        <v>143</v>
      </c>
      <c r="B112" s="498"/>
      <c r="C112" s="498"/>
      <c r="D112" s="498"/>
      <c r="E112" s="498"/>
      <c r="F112" s="498"/>
      <c r="G112" s="498"/>
      <c r="H112" s="33"/>
      <c r="I112" s="315">
        <f>SUM(I106:I111)</f>
        <v>0</v>
      </c>
      <c r="J112" s="497"/>
      <c r="K112" s="498"/>
      <c r="L112" s="498"/>
      <c r="M112" s="498"/>
      <c r="N112" s="498"/>
      <c r="O112" s="498"/>
      <c r="P112" s="498"/>
    </row>
    <row r="113" spans="1:17" x14ac:dyDescent="0.2">
      <c r="A113" s="525"/>
      <c r="B113" s="526"/>
      <c r="C113" s="526"/>
      <c r="D113" s="526"/>
      <c r="E113" s="526"/>
      <c r="F113" s="526"/>
      <c r="G113" s="526"/>
      <c r="H113" s="526"/>
      <c r="I113" s="527"/>
      <c r="J113" s="525"/>
      <c r="K113" s="526"/>
      <c r="L113" s="526"/>
      <c r="M113" s="526"/>
      <c r="N113" s="526"/>
      <c r="O113" s="526"/>
      <c r="P113" s="526"/>
    </row>
    <row r="114" spans="1:17" x14ac:dyDescent="0.2">
      <c r="A114" s="504" t="s">
        <v>144</v>
      </c>
      <c r="B114" s="505"/>
      <c r="C114" s="505"/>
      <c r="D114" s="505"/>
      <c r="E114" s="505"/>
      <c r="F114" s="505"/>
      <c r="G114" s="505"/>
      <c r="H114" s="505"/>
      <c r="I114" s="506"/>
      <c r="J114" s="504"/>
      <c r="K114" s="505"/>
      <c r="L114" s="505"/>
      <c r="M114" s="505"/>
      <c r="N114" s="505"/>
      <c r="O114" s="505"/>
      <c r="P114" s="505"/>
    </row>
    <row r="115" spans="1:17" x14ac:dyDescent="0.2">
      <c r="A115" s="307"/>
      <c r="B115" s="3"/>
      <c r="C115" s="3"/>
      <c r="D115" s="3"/>
      <c r="E115" s="3"/>
      <c r="F115" s="3"/>
      <c r="G115" s="3"/>
      <c r="H115" s="3"/>
      <c r="I115" s="316"/>
      <c r="J115" s="307"/>
      <c r="K115" s="3"/>
      <c r="L115" s="3"/>
      <c r="M115" s="3"/>
      <c r="N115" s="3"/>
      <c r="O115" s="3"/>
      <c r="P115" s="3"/>
    </row>
    <row r="116" spans="1:17" x14ac:dyDescent="0.2">
      <c r="A116" s="295" t="s">
        <v>145</v>
      </c>
      <c r="B116" s="3"/>
      <c r="C116" s="3"/>
      <c r="D116" s="3"/>
      <c r="E116" s="3"/>
      <c r="F116" s="3"/>
      <c r="G116" s="3"/>
      <c r="H116" s="3"/>
      <c r="I116" s="316"/>
      <c r="J116" s="295"/>
      <c r="K116" s="3"/>
      <c r="L116" s="3"/>
      <c r="M116" s="3"/>
      <c r="N116" s="3"/>
      <c r="O116" s="3"/>
      <c r="P116" s="3"/>
    </row>
    <row r="117" spans="1:17" x14ac:dyDescent="0.2">
      <c r="A117" s="295" t="s">
        <v>146</v>
      </c>
      <c r="B117" s="3"/>
      <c r="C117" s="3"/>
      <c r="D117" s="3"/>
      <c r="E117" s="3"/>
      <c r="F117" s="3"/>
      <c r="G117" s="3"/>
      <c r="H117" s="3"/>
      <c r="I117" s="316"/>
      <c r="J117" s="295"/>
      <c r="K117" s="3"/>
      <c r="L117" s="3"/>
      <c r="M117" s="3"/>
      <c r="N117" s="3"/>
      <c r="O117" s="3"/>
      <c r="P117" s="3"/>
    </row>
    <row r="118" spans="1:17" x14ac:dyDescent="0.2">
      <c r="A118" s="307"/>
      <c r="B118" s="3"/>
      <c r="C118" s="3"/>
      <c r="D118" s="3"/>
      <c r="E118" s="3"/>
      <c r="F118" s="3"/>
      <c r="G118" s="3"/>
      <c r="H118" s="3"/>
      <c r="I118" s="316"/>
      <c r="J118" s="307"/>
      <c r="K118" s="3"/>
      <c r="L118" s="3"/>
      <c r="M118" s="3"/>
      <c r="N118" s="3"/>
      <c r="O118" s="3"/>
      <c r="P118" s="3"/>
    </row>
    <row r="119" spans="1:17" x14ac:dyDescent="0.2">
      <c r="A119" s="311" t="s">
        <v>147</v>
      </c>
      <c r="B119" s="500" t="s">
        <v>148</v>
      </c>
      <c r="C119" s="500"/>
      <c r="D119" s="500"/>
      <c r="E119" s="500"/>
      <c r="F119" s="500"/>
      <c r="G119" s="500"/>
      <c r="H119" s="26" t="s">
        <v>72</v>
      </c>
      <c r="I119" s="286" t="s">
        <v>73</v>
      </c>
      <c r="J119" s="311"/>
      <c r="K119" s="500"/>
      <c r="L119" s="500"/>
      <c r="M119" s="500"/>
      <c r="N119" s="500"/>
      <c r="O119" s="500"/>
      <c r="P119" s="500"/>
    </row>
    <row r="120" spans="1:17" ht="14.1" customHeight="1" x14ac:dyDescent="0.2">
      <c r="A120" s="311" t="s">
        <v>37</v>
      </c>
      <c r="B120" s="463" t="s">
        <v>149</v>
      </c>
      <c r="C120" s="463"/>
      <c r="D120" s="463"/>
      <c r="E120" s="463"/>
      <c r="F120" s="463"/>
      <c r="G120" s="463"/>
      <c r="H120" s="34"/>
      <c r="I120" s="309"/>
      <c r="J120" s="311"/>
      <c r="K120" s="463"/>
      <c r="L120" s="463"/>
      <c r="M120" s="463"/>
      <c r="N120" s="463"/>
      <c r="O120" s="463"/>
      <c r="P120" s="463"/>
    </row>
    <row r="121" spans="1:17" x14ac:dyDescent="0.2">
      <c r="A121" s="291" t="s">
        <v>39</v>
      </c>
      <c r="B121" s="463" t="s">
        <v>150</v>
      </c>
      <c r="C121" s="463"/>
      <c r="D121" s="463"/>
      <c r="E121" s="463"/>
      <c r="F121" s="463"/>
      <c r="G121" s="463"/>
      <c r="H121" s="157">
        <v>1.67E-2</v>
      </c>
      <c r="I121" s="82">
        <f>H121*$I$45</f>
        <v>0</v>
      </c>
      <c r="J121" s="291"/>
      <c r="K121" s="463"/>
      <c r="L121" s="463"/>
      <c r="M121" s="463"/>
      <c r="N121" s="463"/>
      <c r="O121" s="463"/>
      <c r="P121" s="463"/>
      <c r="Q121" s="25"/>
    </row>
    <row r="122" spans="1:17" x14ac:dyDescent="0.2">
      <c r="A122" s="291" t="s">
        <v>42</v>
      </c>
      <c r="B122" s="463" t="s">
        <v>151</v>
      </c>
      <c r="C122" s="463"/>
      <c r="D122" s="463"/>
      <c r="E122" s="463"/>
      <c r="F122" s="463"/>
      <c r="G122" s="463"/>
      <c r="H122" s="157">
        <v>2.0000000000000001E-4</v>
      </c>
      <c r="I122" s="82">
        <f>H122*$I$45</f>
        <v>0</v>
      </c>
      <c r="J122" s="291"/>
      <c r="K122" s="463"/>
      <c r="L122" s="463"/>
      <c r="M122" s="463"/>
      <c r="N122" s="463"/>
      <c r="O122" s="463"/>
      <c r="P122" s="463"/>
      <c r="Q122" s="25"/>
    </row>
    <row r="123" spans="1:17" x14ac:dyDescent="0.2">
      <c r="A123" s="308" t="s">
        <v>45</v>
      </c>
      <c r="B123" s="524" t="s">
        <v>152</v>
      </c>
      <c r="C123" s="524"/>
      <c r="D123" s="524"/>
      <c r="E123" s="524"/>
      <c r="F123" s="524"/>
      <c r="G123" s="524"/>
      <c r="H123" s="149">
        <v>6.9999999999999999E-4</v>
      </c>
      <c r="I123" s="83">
        <f>H123*$I$45</f>
        <v>0</v>
      </c>
      <c r="J123" s="308"/>
      <c r="K123" s="524"/>
      <c r="L123" s="524"/>
      <c r="M123" s="524"/>
      <c r="N123" s="524"/>
      <c r="O123" s="524"/>
      <c r="P123" s="524"/>
      <c r="Q123" s="25"/>
    </row>
    <row r="124" spans="1:17" x14ac:dyDescent="0.2">
      <c r="A124" s="291" t="s">
        <v>78</v>
      </c>
      <c r="B124" s="463" t="s">
        <v>153</v>
      </c>
      <c r="C124" s="463"/>
      <c r="D124" s="463"/>
      <c r="E124" s="463"/>
      <c r="F124" s="463"/>
      <c r="G124" s="463"/>
      <c r="H124" s="157">
        <v>2.8999999999999998E-3</v>
      </c>
      <c r="I124" s="82">
        <f>H124*$I$45</f>
        <v>0</v>
      </c>
      <c r="J124" s="291"/>
      <c r="K124" s="463"/>
      <c r="L124" s="463"/>
      <c r="M124" s="463"/>
      <c r="N124" s="463"/>
      <c r="O124" s="463"/>
      <c r="P124" s="463"/>
      <c r="Q124" s="25"/>
    </row>
    <row r="125" spans="1:17" x14ac:dyDescent="0.2">
      <c r="A125" s="291" t="s">
        <v>80</v>
      </c>
      <c r="B125" s="463" t="s">
        <v>154</v>
      </c>
      <c r="C125" s="463"/>
      <c r="D125" s="463"/>
      <c r="E125" s="463"/>
      <c r="F125" s="463"/>
      <c r="G125" s="463"/>
      <c r="H125" s="157"/>
      <c r="I125" s="82">
        <f t="shared" ref="I125" si="1">H125*$I$45</f>
        <v>0</v>
      </c>
      <c r="J125" s="291"/>
      <c r="K125" s="463"/>
      <c r="L125" s="463"/>
      <c r="M125" s="463"/>
      <c r="N125" s="463"/>
      <c r="O125" s="463"/>
      <c r="P125" s="463"/>
      <c r="Q125" s="25"/>
    </row>
    <row r="126" spans="1:17" x14ac:dyDescent="0.2">
      <c r="A126" s="499" t="s">
        <v>155</v>
      </c>
      <c r="B126" s="500"/>
      <c r="C126" s="500"/>
      <c r="D126" s="500"/>
      <c r="E126" s="500"/>
      <c r="F126" s="500"/>
      <c r="G126" s="500"/>
      <c r="H126" s="33"/>
      <c r="I126" s="309">
        <f>SUM(I121:I125)</f>
        <v>0</v>
      </c>
      <c r="J126" s="499"/>
      <c r="K126" s="500"/>
      <c r="L126" s="500"/>
      <c r="M126" s="500"/>
      <c r="N126" s="500"/>
      <c r="O126" s="500"/>
      <c r="P126" s="500"/>
      <c r="Q126" s="25"/>
    </row>
    <row r="127" spans="1:17" x14ac:dyDescent="0.2">
      <c r="A127" s="291" t="s">
        <v>80</v>
      </c>
      <c r="B127" s="463" t="s">
        <v>156</v>
      </c>
      <c r="C127" s="463"/>
      <c r="D127" s="463"/>
      <c r="E127" s="463"/>
      <c r="F127" s="463"/>
      <c r="G127" s="463"/>
      <c r="H127" s="1">
        <f>H75</f>
        <v>0.36800000000000005</v>
      </c>
      <c r="I127" s="82">
        <f>I126*H127</f>
        <v>0</v>
      </c>
      <c r="J127" s="291"/>
      <c r="K127" s="463"/>
      <c r="L127" s="463"/>
      <c r="M127" s="463"/>
      <c r="N127" s="463"/>
      <c r="O127" s="463"/>
      <c r="P127" s="463"/>
    </row>
    <row r="128" spans="1:17" x14ac:dyDescent="0.2">
      <c r="A128" s="499" t="s">
        <v>157</v>
      </c>
      <c r="B128" s="500"/>
      <c r="C128" s="500"/>
      <c r="D128" s="500"/>
      <c r="E128" s="500"/>
      <c r="F128" s="500"/>
      <c r="G128" s="500"/>
      <c r="H128" s="33"/>
      <c r="I128" s="309">
        <f>SUM(I126:I127)</f>
        <v>0</v>
      </c>
      <c r="J128" s="499"/>
      <c r="K128" s="500"/>
      <c r="L128" s="500"/>
      <c r="M128" s="500"/>
      <c r="N128" s="500"/>
      <c r="O128" s="500"/>
      <c r="P128" s="500"/>
    </row>
    <row r="129" spans="1:16" x14ac:dyDescent="0.2">
      <c r="A129" s="307"/>
      <c r="B129" s="3"/>
      <c r="C129" s="3"/>
      <c r="D129" s="3"/>
      <c r="E129" s="3"/>
      <c r="F129" s="3"/>
      <c r="G129" s="3"/>
      <c r="H129" s="3"/>
      <c r="I129" s="316"/>
      <c r="J129" s="307"/>
      <c r="K129" s="3"/>
      <c r="L129" s="3"/>
      <c r="M129" s="3"/>
      <c r="N129" s="3"/>
      <c r="O129" s="3"/>
      <c r="P129" s="3"/>
    </row>
    <row r="130" spans="1:16" x14ac:dyDescent="0.2">
      <c r="A130" s="311" t="s">
        <v>158</v>
      </c>
      <c r="B130" s="517" t="s">
        <v>159</v>
      </c>
      <c r="C130" s="518"/>
      <c r="D130" s="518"/>
      <c r="E130" s="518"/>
      <c r="F130" s="518"/>
      <c r="G130" s="519"/>
      <c r="H130" s="26" t="s">
        <v>72</v>
      </c>
      <c r="I130" s="286" t="s">
        <v>73</v>
      </c>
      <c r="J130" s="311"/>
      <c r="K130" s="517"/>
      <c r="L130" s="518"/>
      <c r="M130" s="518"/>
      <c r="N130" s="518"/>
      <c r="O130" s="518"/>
      <c r="P130" s="519"/>
    </row>
    <row r="131" spans="1:16" x14ac:dyDescent="0.2">
      <c r="A131" s="291" t="s">
        <v>37</v>
      </c>
      <c r="B131" s="520" t="s">
        <v>160</v>
      </c>
      <c r="C131" s="521"/>
      <c r="D131" s="521"/>
      <c r="E131" s="521"/>
      <c r="F131" s="521"/>
      <c r="G131" s="522"/>
      <c r="H131" s="157">
        <v>0</v>
      </c>
      <c r="I131" s="82">
        <v>0</v>
      </c>
      <c r="J131" s="291"/>
      <c r="K131" s="520"/>
      <c r="L131" s="521"/>
      <c r="M131" s="521"/>
      <c r="N131" s="521"/>
      <c r="O131" s="521"/>
      <c r="P131" s="522"/>
    </row>
    <row r="132" spans="1:16" x14ac:dyDescent="0.2">
      <c r="A132" s="523" t="s">
        <v>161</v>
      </c>
      <c r="B132" s="518"/>
      <c r="C132" s="518"/>
      <c r="D132" s="518"/>
      <c r="E132" s="518"/>
      <c r="F132" s="518"/>
      <c r="G132" s="519"/>
      <c r="H132" s="33">
        <f>TRUNC(SUM(H131),4)</f>
        <v>0</v>
      </c>
      <c r="I132" s="309">
        <f>SUM(I131)</f>
        <v>0</v>
      </c>
      <c r="J132" s="523"/>
      <c r="K132" s="518"/>
      <c r="L132" s="518"/>
      <c r="M132" s="518"/>
      <c r="N132" s="518"/>
      <c r="O132" s="518"/>
      <c r="P132" s="519"/>
    </row>
    <row r="133" spans="1:16" x14ac:dyDescent="0.2">
      <c r="A133" s="42"/>
      <c r="B133" s="36"/>
      <c r="C133" s="36"/>
      <c r="D133" s="36"/>
      <c r="E133" s="36"/>
      <c r="F133" s="36"/>
      <c r="G133" s="36"/>
      <c r="H133" s="36"/>
      <c r="I133" s="310"/>
      <c r="J133" s="42"/>
      <c r="K133" s="36"/>
      <c r="L133" s="36"/>
      <c r="M133" s="36"/>
      <c r="N133" s="36"/>
      <c r="O133" s="36"/>
      <c r="P133" s="36"/>
    </row>
    <row r="134" spans="1:16" x14ac:dyDescent="0.2">
      <c r="A134" s="499" t="s">
        <v>162</v>
      </c>
      <c r="B134" s="500"/>
      <c r="C134" s="500"/>
      <c r="D134" s="500"/>
      <c r="E134" s="500"/>
      <c r="F134" s="500"/>
      <c r="G134" s="500"/>
      <c r="H134" s="500"/>
      <c r="I134" s="501"/>
      <c r="J134" s="499"/>
      <c r="K134" s="500"/>
      <c r="L134" s="500"/>
      <c r="M134" s="500"/>
      <c r="N134" s="500"/>
      <c r="O134" s="500"/>
      <c r="P134" s="500"/>
    </row>
    <row r="135" spans="1:16" x14ac:dyDescent="0.2">
      <c r="A135" s="308">
        <v>4</v>
      </c>
      <c r="B135" s="514" t="s">
        <v>163</v>
      </c>
      <c r="C135" s="515"/>
      <c r="D135" s="515"/>
      <c r="E135" s="515"/>
      <c r="F135" s="515"/>
      <c r="G135" s="516"/>
      <c r="H135" s="37"/>
      <c r="I135" s="292" t="s">
        <v>73</v>
      </c>
      <c r="J135" s="308"/>
      <c r="K135" s="514"/>
      <c r="L135" s="515"/>
      <c r="M135" s="515"/>
      <c r="N135" s="515"/>
      <c r="O135" s="515"/>
      <c r="P135" s="516"/>
    </row>
    <row r="136" spans="1:16" x14ac:dyDescent="0.2">
      <c r="A136" s="291" t="s">
        <v>147</v>
      </c>
      <c r="B136" s="508" t="s">
        <v>164</v>
      </c>
      <c r="C136" s="509"/>
      <c r="D136" s="509"/>
      <c r="E136" s="509"/>
      <c r="F136" s="509"/>
      <c r="G136" s="510"/>
      <c r="H136" s="20"/>
      <c r="I136" s="82">
        <f>I128</f>
        <v>0</v>
      </c>
      <c r="J136" s="291"/>
      <c r="K136" s="508"/>
      <c r="L136" s="509"/>
      <c r="M136" s="509"/>
      <c r="N136" s="509"/>
      <c r="O136" s="509"/>
      <c r="P136" s="510"/>
    </row>
    <row r="137" spans="1:16" x14ac:dyDescent="0.2">
      <c r="A137" s="291" t="s">
        <v>158</v>
      </c>
      <c r="B137" s="508" t="s">
        <v>165</v>
      </c>
      <c r="C137" s="509"/>
      <c r="D137" s="509"/>
      <c r="E137" s="509"/>
      <c r="F137" s="509"/>
      <c r="G137" s="510"/>
      <c r="H137" s="20"/>
      <c r="I137" s="82">
        <f>I132</f>
        <v>0</v>
      </c>
      <c r="J137" s="291"/>
      <c r="K137" s="508"/>
      <c r="L137" s="509"/>
      <c r="M137" s="509"/>
      <c r="N137" s="509"/>
      <c r="O137" s="509"/>
      <c r="P137" s="510"/>
    </row>
    <row r="138" spans="1:16" x14ac:dyDescent="0.2">
      <c r="A138" s="497" t="s">
        <v>166</v>
      </c>
      <c r="B138" s="498"/>
      <c r="C138" s="498"/>
      <c r="D138" s="498"/>
      <c r="E138" s="498"/>
      <c r="F138" s="498"/>
      <c r="G138" s="498"/>
      <c r="H138" s="498"/>
      <c r="I138" s="315">
        <f>SUM(I136:I137)</f>
        <v>0</v>
      </c>
      <c r="J138" s="497"/>
      <c r="K138" s="498"/>
      <c r="L138" s="498"/>
      <c r="M138" s="498"/>
      <c r="N138" s="498"/>
      <c r="O138" s="498"/>
      <c r="P138" s="498"/>
    </row>
    <row r="139" spans="1:16" x14ac:dyDescent="0.2">
      <c r="A139" s="511"/>
      <c r="B139" s="512"/>
      <c r="C139" s="512"/>
      <c r="D139" s="512"/>
      <c r="E139" s="512"/>
      <c r="F139" s="512"/>
      <c r="G139" s="512"/>
      <c r="H139" s="512"/>
      <c r="I139" s="513"/>
      <c r="J139" s="511"/>
      <c r="K139" s="512"/>
      <c r="L139" s="512"/>
      <c r="M139" s="512"/>
      <c r="N139" s="512"/>
      <c r="O139" s="512"/>
      <c r="P139" s="512"/>
    </row>
    <row r="140" spans="1:16" x14ac:dyDescent="0.2">
      <c r="A140" s="504" t="s">
        <v>167</v>
      </c>
      <c r="B140" s="505"/>
      <c r="C140" s="505"/>
      <c r="D140" s="505"/>
      <c r="E140" s="505"/>
      <c r="F140" s="505"/>
      <c r="G140" s="505"/>
      <c r="H140" s="505"/>
      <c r="I140" s="506"/>
      <c r="J140" s="504"/>
      <c r="K140" s="505"/>
      <c r="L140" s="505"/>
      <c r="M140" s="505"/>
      <c r="N140" s="505"/>
      <c r="O140" s="505"/>
      <c r="P140" s="505"/>
    </row>
    <row r="141" spans="1:16" x14ac:dyDescent="0.2">
      <c r="A141" s="291">
        <v>5</v>
      </c>
      <c r="B141" s="462" t="s">
        <v>168</v>
      </c>
      <c r="C141" s="462"/>
      <c r="D141" s="462"/>
      <c r="E141" s="462"/>
      <c r="F141" s="462"/>
      <c r="G141" s="462"/>
      <c r="H141" s="8"/>
      <c r="I141" s="292" t="s">
        <v>73</v>
      </c>
      <c r="J141" s="291"/>
      <c r="K141" s="462"/>
      <c r="L141" s="462"/>
      <c r="M141" s="462"/>
      <c r="N141" s="462"/>
      <c r="O141" s="462"/>
      <c r="P141" s="462"/>
    </row>
    <row r="142" spans="1:16" x14ac:dyDescent="0.2">
      <c r="A142" s="291" t="s">
        <v>37</v>
      </c>
      <c r="B142" s="507" t="s">
        <v>169</v>
      </c>
      <c r="C142" s="507"/>
      <c r="D142" s="507"/>
      <c r="E142" s="507"/>
      <c r="F142" s="507"/>
      <c r="G142" s="507"/>
      <c r="H142" s="21" t="s">
        <v>118</v>
      </c>
      <c r="I142" s="82">
        <f>'Uniform&amp;EPIs '!K25</f>
        <v>0</v>
      </c>
      <c r="J142" s="291"/>
      <c r="K142" s="507"/>
      <c r="L142" s="507"/>
      <c r="M142" s="507"/>
      <c r="N142" s="507"/>
      <c r="O142" s="507"/>
      <c r="P142" s="507"/>
    </row>
    <row r="143" spans="1:16" x14ac:dyDescent="0.2">
      <c r="A143" s="291" t="s">
        <v>39</v>
      </c>
      <c r="B143" s="507" t="s">
        <v>170</v>
      </c>
      <c r="C143" s="507"/>
      <c r="D143" s="507"/>
      <c r="E143" s="507"/>
      <c r="F143" s="507"/>
      <c r="G143" s="507"/>
      <c r="H143" s="21" t="s">
        <v>118</v>
      </c>
      <c r="I143" s="82">
        <f>Materiais!K55</f>
        <v>0</v>
      </c>
      <c r="J143" s="291"/>
      <c r="K143" s="507"/>
      <c r="L143" s="507"/>
      <c r="M143" s="507"/>
      <c r="N143" s="507"/>
      <c r="O143" s="507"/>
      <c r="P143" s="507"/>
    </row>
    <row r="144" spans="1:16" x14ac:dyDescent="0.2">
      <c r="A144" s="317" t="s">
        <v>42</v>
      </c>
      <c r="B144" s="507" t="s">
        <v>171</v>
      </c>
      <c r="C144" s="507"/>
      <c r="D144" s="507"/>
      <c r="E144" s="507"/>
      <c r="F144" s="507"/>
      <c r="G144" s="507"/>
      <c r="H144" s="21" t="s">
        <v>118</v>
      </c>
      <c r="I144" s="82">
        <f>Equipamentos!K32</f>
        <v>0</v>
      </c>
      <c r="J144" s="317"/>
      <c r="K144" s="507"/>
      <c r="L144" s="507"/>
      <c r="M144" s="507"/>
      <c r="N144" s="507"/>
      <c r="O144" s="507"/>
      <c r="P144" s="507"/>
    </row>
    <row r="145" spans="1:17" x14ac:dyDescent="0.2">
      <c r="A145" s="317" t="s">
        <v>45</v>
      </c>
      <c r="B145" s="507" t="s">
        <v>81</v>
      </c>
      <c r="C145" s="507"/>
      <c r="D145" s="507"/>
      <c r="E145" s="507"/>
      <c r="F145" s="507"/>
      <c r="G145" s="507"/>
      <c r="H145" s="21" t="s">
        <v>118</v>
      </c>
      <c r="I145" s="82">
        <v>0</v>
      </c>
      <c r="J145" s="317"/>
      <c r="K145" s="507"/>
      <c r="L145" s="507"/>
      <c r="M145" s="507"/>
      <c r="N145" s="507"/>
      <c r="O145" s="507"/>
      <c r="P145" s="507"/>
    </row>
    <row r="146" spans="1:17" x14ac:dyDescent="0.2">
      <c r="A146" s="497" t="s">
        <v>172</v>
      </c>
      <c r="B146" s="498"/>
      <c r="C146" s="498"/>
      <c r="D146" s="498"/>
      <c r="E146" s="498"/>
      <c r="F146" s="498"/>
      <c r="G146" s="498"/>
      <c r="H146" s="33" t="s">
        <v>118</v>
      </c>
      <c r="I146" s="315">
        <f>SUM(I142:I145)</f>
        <v>0</v>
      </c>
      <c r="J146" s="497"/>
      <c r="K146" s="498"/>
      <c r="L146" s="498"/>
      <c r="M146" s="498"/>
      <c r="N146" s="498"/>
      <c r="O146" s="498"/>
      <c r="P146" s="498"/>
    </row>
    <row r="147" spans="1:17" x14ac:dyDescent="0.2">
      <c r="A147" s="318"/>
      <c r="B147" s="43"/>
      <c r="C147" s="43"/>
      <c r="D147" s="43"/>
      <c r="E147" s="43"/>
      <c r="F147" s="43"/>
      <c r="G147" s="43"/>
      <c r="H147" s="43"/>
      <c r="I147" s="319"/>
      <c r="J147" s="318"/>
      <c r="K147" s="43"/>
      <c r="L147" s="43"/>
      <c r="M147" s="43"/>
      <c r="N147" s="43"/>
      <c r="O147" s="43"/>
      <c r="P147" s="43"/>
    </row>
    <row r="148" spans="1:17" x14ac:dyDescent="0.2">
      <c r="A148" s="295" t="s">
        <v>173</v>
      </c>
      <c r="B148" s="3"/>
      <c r="C148" s="3"/>
      <c r="D148" s="3"/>
      <c r="E148" s="3"/>
      <c r="F148" s="3"/>
      <c r="G148" s="3"/>
      <c r="H148" s="3"/>
      <c r="I148" s="316"/>
      <c r="J148" s="295"/>
      <c r="K148" s="3"/>
      <c r="L148" s="3"/>
      <c r="M148" s="3"/>
      <c r="N148" s="3"/>
      <c r="O148" s="3"/>
      <c r="P148" s="3"/>
    </row>
    <row r="149" spans="1:17" x14ac:dyDescent="0.2">
      <c r="A149" s="320"/>
      <c r="B149" s="3"/>
      <c r="C149" s="3"/>
      <c r="D149" s="3"/>
      <c r="E149" s="3"/>
      <c r="F149" s="3"/>
      <c r="G149" s="3"/>
      <c r="H149" s="3"/>
      <c r="I149" s="316"/>
      <c r="J149" s="320"/>
      <c r="K149" s="3"/>
      <c r="L149" s="3"/>
      <c r="M149" s="3"/>
      <c r="N149" s="3"/>
      <c r="O149" s="3"/>
      <c r="P149" s="3"/>
    </row>
    <row r="150" spans="1:17" x14ac:dyDescent="0.2">
      <c r="A150" s="504" t="s">
        <v>174</v>
      </c>
      <c r="B150" s="505"/>
      <c r="C150" s="505"/>
      <c r="D150" s="505"/>
      <c r="E150" s="505"/>
      <c r="F150" s="505"/>
      <c r="G150" s="505"/>
      <c r="H150" s="505"/>
      <c r="I150" s="506"/>
      <c r="J150" s="504"/>
      <c r="K150" s="505"/>
      <c r="L150" s="505"/>
      <c r="M150" s="505"/>
      <c r="N150" s="505"/>
      <c r="O150" s="505"/>
      <c r="P150" s="505"/>
    </row>
    <row r="151" spans="1:17" x14ac:dyDescent="0.2">
      <c r="A151" s="291">
        <v>6</v>
      </c>
      <c r="B151" s="462" t="s">
        <v>175</v>
      </c>
      <c r="C151" s="462"/>
      <c r="D151" s="462"/>
      <c r="E151" s="462"/>
      <c r="F151" s="462"/>
      <c r="G151" s="462"/>
      <c r="H151" s="8" t="s">
        <v>72</v>
      </c>
      <c r="I151" s="292" t="s">
        <v>73</v>
      </c>
      <c r="J151" s="291"/>
      <c r="K151" s="462"/>
      <c r="L151" s="462"/>
      <c r="M151" s="462"/>
      <c r="N151" s="462"/>
      <c r="O151" s="462"/>
      <c r="P151" s="462"/>
    </row>
    <row r="152" spans="1:17" x14ac:dyDescent="0.2">
      <c r="A152" s="291" t="s">
        <v>37</v>
      </c>
      <c r="B152" s="463" t="s">
        <v>176</v>
      </c>
      <c r="C152" s="463"/>
      <c r="D152" s="463"/>
      <c r="E152" s="463"/>
      <c r="F152" s="463"/>
      <c r="G152" s="463"/>
      <c r="H152" s="24">
        <v>0.05</v>
      </c>
      <c r="I152" s="321">
        <f>H152*I170</f>
        <v>0</v>
      </c>
      <c r="J152" s="291"/>
      <c r="K152" s="463"/>
      <c r="L152" s="463"/>
      <c r="M152" s="463"/>
      <c r="N152" s="463"/>
      <c r="O152" s="463"/>
      <c r="P152" s="463"/>
      <c r="Q152" s="25"/>
    </row>
    <row r="153" spans="1:17" x14ac:dyDescent="0.2">
      <c r="A153" s="291" t="s">
        <v>39</v>
      </c>
      <c r="B153" s="463" t="s">
        <v>177</v>
      </c>
      <c r="C153" s="463"/>
      <c r="D153" s="463"/>
      <c r="E153" s="463"/>
      <c r="F153" s="463"/>
      <c r="G153" s="463"/>
      <c r="H153" s="24">
        <v>0.1</v>
      </c>
      <c r="I153" s="321">
        <f>H153*(I152+I170)</f>
        <v>0</v>
      </c>
      <c r="J153" s="291"/>
      <c r="K153" s="463"/>
      <c r="L153" s="463"/>
      <c r="M153" s="463"/>
      <c r="N153" s="463"/>
      <c r="O153" s="463"/>
      <c r="P153" s="463"/>
      <c r="Q153" s="25"/>
    </row>
    <row r="154" spans="1:17" x14ac:dyDescent="0.2">
      <c r="A154" s="291" t="s">
        <v>42</v>
      </c>
      <c r="B154" s="503" t="s">
        <v>178</v>
      </c>
      <c r="C154" s="503"/>
      <c r="D154" s="503"/>
      <c r="E154" s="503"/>
      <c r="F154" s="503"/>
      <c r="G154" s="503"/>
      <c r="H154" s="2"/>
      <c r="I154" s="322"/>
      <c r="J154" s="291"/>
      <c r="K154" s="503"/>
      <c r="L154" s="503"/>
      <c r="M154" s="503"/>
      <c r="N154" s="503"/>
      <c r="O154" s="503"/>
      <c r="P154" s="503"/>
    </row>
    <row r="155" spans="1:17" x14ac:dyDescent="0.2">
      <c r="A155" s="291" t="s">
        <v>179</v>
      </c>
      <c r="B155" s="463" t="s">
        <v>180</v>
      </c>
      <c r="C155" s="463"/>
      <c r="D155" s="463"/>
      <c r="E155" s="463"/>
      <c r="F155" s="463"/>
      <c r="G155" s="463"/>
      <c r="H155" s="6">
        <v>1.6500000000000001E-2</v>
      </c>
      <c r="I155" s="321">
        <f>H155*$I$172</f>
        <v>0</v>
      </c>
      <c r="J155" s="291"/>
      <c r="K155" s="463"/>
      <c r="L155" s="463"/>
      <c r="M155" s="463"/>
      <c r="N155" s="463"/>
      <c r="O155" s="463"/>
      <c r="P155" s="463"/>
      <c r="Q155" s="25"/>
    </row>
    <row r="156" spans="1:17" x14ac:dyDescent="0.2">
      <c r="A156" s="291" t="s">
        <v>181</v>
      </c>
      <c r="B156" s="463" t="s">
        <v>182</v>
      </c>
      <c r="C156" s="463"/>
      <c r="D156" s="463"/>
      <c r="E156" s="463"/>
      <c r="F156" s="463"/>
      <c r="G156" s="463"/>
      <c r="H156" s="6">
        <v>7.5999999999999998E-2</v>
      </c>
      <c r="I156" s="321">
        <f t="shared" ref="I156:I157" si="2">H156*$I$172</f>
        <v>0</v>
      </c>
      <c r="J156" s="291"/>
      <c r="K156" s="463"/>
      <c r="L156" s="463"/>
      <c r="M156" s="463"/>
      <c r="N156" s="463"/>
      <c r="O156" s="463"/>
      <c r="P156" s="463"/>
      <c r="Q156" s="25"/>
    </row>
    <row r="157" spans="1:17" x14ac:dyDescent="0.2">
      <c r="A157" s="291" t="s">
        <v>183</v>
      </c>
      <c r="B157" s="463" t="s">
        <v>184</v>
      </c>
      <c r="C157" s="463"/>
      <c r="D157" s="463"/>
      <c r="E157" s="463"/>
      <c r="F157" s="463"/>
      <c r="G157" s="463"/>
      <c r="H157" s="6">
        <v>0.05</v>
      </c>
      <c r="I157" s="321">
        <f t="shared" si="2"/>
        <v>0</v>
      </c>
      <c r="J157" s="291"/>
      <c r="K157" s="463"/>
      <c r="L157" s="463"/>
      <c r="M157" s="463"/>
      <c r="N157" s="463"/>
      <c r="O157" s="463"/>
      <c r="P157" s="463"/>
      <c r="Q157" s="25"/>
    </row>
    <row r="158" spans="1:17" x14ac:dyDescent="0.2">
      <c r="A158" s="497" t="s">
        <v>185</v>
      </c>
      <c r="B158" s="498"/>
      <c r="C158" s="498"/>
      <c r="D158" s="498"/>
      <c r="E158" s="498"/>
      <c r="F158" s="498"/>
      <c r="G158" s="498"/>
      <c r="H158" s="44">
        <f>SUM(H152:H157)</f>
        <v>0.29250000000000004</v>
      </c>
      <c r="I158" s="315">
        <f>SUM(I152:I157)</f>
        <v>0</v>
      </c>
      <c r="J158" s="497"/>
      <c r="K158" s="498"/>
      <c r="L158" s="498"/>
      <c r="M158" s="498"/>
      <c r="N158" s="498"/>
      <c r="O158" s="498"/>
      <c r="P158" s="498"/>
    </row>
    <row r="159" spans="1:17" x14ac:dyDescent="0.2">
      <c r="A159" s="282"/>
      <c r="B159" s="235"/>
      <c r="C159" s="235"/>
      <c r="D159" s="235"/>
      <c r="E159" s="235"/>
      <c r="F159" s="235"/>
      <c r="G159" s="235"/>
      <c r="H159" s="235"/>
      <c r="I159" s="323"/>
      <c r="J159" s="282"/>
      <c r="K159" s="235"/>
      <c r="L159" s="235"/>
      <c r="M159" s="235"/>
      <c r="N159" s="235"/>
      <c r="O159" s="235"/>
      <c r="P159" s="235"/>
    </row>
    <row r="160" spans="1:17" x14ac:dyDescent="0.2">
      <c r="A160" s="295" t="s">
        <v>186</v>
      </c>
      <c r="B160" s="235"/>
      <c r="C160" s="235"/>
      <c r="D160" s="235"/>
      <c r="E160" s="235"/>
      <c r="F160" s="235"/>
      <c r="G160" s="235"/>
      <c r="H160" s="235"/>
      <c r="I160" s="323"/>
      <c r="J160" s="295"/>
      <c r="K160" s="235"/>
      <c r="L160" s="235"/>
      <c r="M160" s="235"/>
      <c r="N160" s="235"/>
      <c r="O160" s="235"/>
      <c r="P160" s="235"/>
    </row>
    <row r="161" spans="1:16" x14ac:dyDescent="0.2">
      <c r="A161" s="295" t="s">
        <v>187</v>
      </c>
      <c r="B161" s="235"/>
      <c r="C161" s="235"/>
      <c r="D161" s="235"/>
      <c r="E161" s="235"/>
      <c r="F161" s="235"/>
      <c r="G161" s="235"/>
      <c r="H161" s="235"/>
      <c r="I161" s="323"/>
      <c r="J161" s="295"/>
      <c r="K161" s="235"/>
      <c r="L161" s="235"/>
      <c r="M161" s="235"/>
      <c r="N161" s="235"/>
      <c r="O161" s="235"/>
      <c r="P161" s="235"/>
    </row>
    <row r="162" spans="1:16" x14ac:dyDescent="0.2">
      <c r="A162" s="282"/>
      <c r="B162" s="230"/>
      <c r="C162" s="230"/>
      <c r="D162" s="230"/>
      <c r="E162" s="230"/>
      <c r="F162" s="230"/>
      <c r="G162" s="230"/>
      <c r="H162" s="230"/>
      <c r="I162" s="61"/>
      <c r="J162" s="282"/>
      <c r="K162" s="230"/>
      <c r="L162" s="230"/>
      <c r="M162" s="230"/>
      <c r="N162" s="230"/>
      <c r="O162" s="230"/>
      <c r="P162" s="230"/>
    </row>
    <row r="163" spans="1:16" x14ac:dyDescent="0.2">
      <c r="A163" s="499" t="s">
        <v>188</v>
      </c>
      <c r="B163" s="500"/>
      <c r="C163" s="500"/>
      <c r="D163" s="500"/>
      <c r="E163" s="500"/>
      <c r="F163" s="500"/>
      <c r="G163" s="500"/>
      <c r="H163" s="500"/>
      <c r="I163" s="501"/>
      <c r="J163" s="499"/>
      <c r="K163" s="500"/>
      <c r="L163" s="500"/>
      <c r="M163" s="500"/>
      <c r="N163" s="500"/>
      <c r="O163" s="500"/>
      <c r="P163" s="500"/>
    </row>
    <row r="164" spans="1:16" x14ac:dyDescent="0.2">
      <c r="A164" s="502" t="s">
        <v>189</v>
      </c>
      <c r="B164" s="462"/>
      <c r="C164" s="462"/>
      <c r="D164" s="462"/>
      <c r="E164" s="462"/>
      <c r="F164" s="462"/>
      <c r="G164" s="462"/>
      <c r="H164" s="462"/>
      <c r="I164" s="292" t="s">
        <v>73</v>
      </c>
      <c r="J164" s="502"/>
      <c r="K164" s="462"/>
      <c r="L164" s="462"/>
      <c r="M164" s="462"/>
      <c r="N164" s="462"/>
      <c r="O164" s="462"/>
      <c r="P164" s="462"/>
    </row>
    <row r="165" spans="1:16" x14ac:dyDescent="0.2">
      <c r="A165" s="287" t="s">
        <v>37</v>
      </c>
      <c r="B165" s="490" t="str">
        <f>A37</f>
        <v>MÓDULO 1 - COMPOSIÇÃO DA REMUNERAÇÃO</v>
      </c>
      <c r="C165" s="490"/>
      <c r="D165" s="490"/>
      <c r="E165" s="490"/>
      <c r="F165" s="490"/>
      <c r="G165" s="490"/>
      <c r="H165" s="490"/>
      <c r="I165" s="321">
        <f>I45</f>
        <v>0</v>
      </c>
      <c r="J165" s="287"/>
      <c r="K165" s="490"/>
      <c r="L165" s="490"/>
      <c r="M165" s="490"/>
      <c r="N165" s="490"/>
      <c r="O165" s="490"/>
      <c r="P165" s="490"/>
    </row>
    <row r="166" spans="1:16" x14ac:dyDescent="0.2">
      <c r="A166" s="287" t="s">
        <v>39</v>
      </c>
      <c r="B166" s="490" t="str">
        <f>A50</f>
        <v>MÓDULO 2 – ENCARGOS E BENEFÍCIOS ANUAIS, MENSAIS E DIÁRIOS</v>
      </c>
      <c r="C166" s="490"/>
      <c r="D166" s="490"/>
      <c r="E166" s="490"/>
      <c r="F166" s="490"/>
      <c r="G166" s="490"/>
      <c r="H166" s="490"/>
      <c r="I166" s="321">
        <f>I102</f>
        <v>0</v>
      </c>
      <c r="J166" s="287"/>
      <c r="K166" s="490"/>
      <c r="L166" s="490"/>
      <c r="M166" s="490"/>
      <c r="N166" s="490"/>
      <c r="O166" s="490"/>
      <c r="P166" s="490"/>
    </row>
    <row r="167" spans="1:16" x14ac:dyDescent="0.2">
      <c r="A167" s="287" t="s">
        <v>42</v>
      </c>
      <c r="B167" s="490" t="str">
        <f>A104</f>
        <v>MÓDULO 3 – PROVISÃO PARA RESCISÃO</v>
      </c>
      <c r="C167" s="490"/>
      <c r="D167" s="490"/>
      <c r="E167" s="490"/>
      <c r="F167" s="490"/>
      <c r="G167" s="490"/>
      <c r="H167" s="490"/>
      <c r="I167" s="321">
        <f>I112</f>
        <v>0</v>
      </c>
      <c r="J167" s="287"/>
      <c r="K167" s="490"/>
      <c r="L167" s="490"/>
      <c r="M167" s="490"/>
      <c r="N167" s="490"/>
      <c r="O167" s="490"/>
      <c r="P167" s="490"/>
    </row>
    <row r="168" spans="1:16" x14ac:dyDescent="0.2">
      <c r="A168" s="324" t="s">
        <v>45</v>
      </c>
      <c r="B168" s="490" t="str">
        <f>A114</f>
        <v>MÓDULO 4 – CUSTO DE REPOSIÇÃO DO PROFISSIONAL AUSENTE</v>
      </c>
      <c r="C168" s="490"/>
      <c r="D168" s="490"/>
      <c r="E168" s="490"/>
      <c r="F168" s="490"/>
      <c r="G168" s="490"/>
      <c r="H168" s="490"/>
      <c r="I168" s="321">
        <f>I138</f>
        <v>0</v>
      </c>
      <c r="J168" s="324"/>
      <c r="K168" s="490"/>
      <c r="L168" s="490"/>
      <c r="M168" s="490"/>
      <c r="N168" s="490"/>
      <c r="O168" s="490"/>
      <c r="P168" s="490"/>
    </row>
    <row r="169" spans="1:16" x14ac:dyDescent="0.2">
      <c r="A169" s="324" t="s">
        <v>78</v>
      </c>
      <c r="B169" s="490" t="str">
        <f>A140</f>
        <v>MÓDULO 5 – INSUMOS DIVERSOS</v>
      </c>
      <c r="C169" s="490"/>
      <c r="D169" s="490"/>
      <c r="E169" s="490"/>
      <c r="F169" s="490"/>
      <c r="G169" s="490"/>
      <c r="H169" s="490"/>
      <c r="I169" s="321">
        <f>I146</f>
        <v>0</v>
      </c>
      <c r="J169" s="324"/>
      <c r="K169" s="490"/>
      <c r="L169" s="490"/>
      <c r="M169" s="490"/>
      <c r="N169" s="490"/>
      <c r="O169" s="490"/>
      <c r="P169" s="490"/>
    </row>
    <row r="170" spans="1:16" x14ac:dyDescent="0.2">
      <c r="A170" s="291"/>
      <c r="B170" s="462" t="s">
        <v>190</v>
      </c>
      <c r="C170" s="462"/>
      <c r="D170" s="462"/>
      <c r="E170" s="462"/>
      <c r="F170" s="462"/>
      <c r="G170" s="462"/>
      <c r="H170" s="462"/>
      <c r="I170" s="325">
        <f>SUM(I165:I169)</f>
        <v>0</v>
      </c>
      <c r="J170" s="291"/>
      <c r="K170" s="462"/>
      <c r="L170" s="462"/>
      <c r="M170" s="462"/>
      <c r="N170" s="462"/>
      <c r="O170" s="462"/>
      <c r="P170" s="462"/>
    </row>
    <row r="171" spans="1:16" x14ac:dyDescent="0.2">
      <c r="A171" s="324" t="s">
        <v>80</v>
      </c>
      <c r="B171" s="490" t="str">
        <f>A150</f>
        <v>MÓDULO 6 – CUSTOS INDIRETOS, TRIBUTOS E LUCRO</v>
      </c>
      <c r="C171" s="490"/>
      <c r="D171" s="490"/>
      <c r="E171" s="490"/>
      <c r="F171" s="490"/>
      <c r="G171" s="490"/>
      <c r="H171" s="490"/>
      <c r="I171" s="82">
        <f>I158</f>
        <v>0</v>
      </c>
      <c r="J171" s="324"/>
      <c r="K171" s="490"/>
      <c r="L171" s="490"/>
      <c r="M171" s="490"/>
      <c r="N171" s="490"/>
      <c r="O171" s="490"/>
      <c r="P171" s="490"/>
    </row>
    <row r="172" spans="1:16" x14ac:dyDescent="0.2">
      <c r="A172" s="491" t="s">
        <v>191</v>
      </c>
      <c r="B172" s="492"/>
      <c r="C172" s="492"/>
      <c r="D172" s="492"/>
      <c r="E172" s="492"/>
      <c r="F172" s="492"/>
      <c r="G172" s="492"/>
      <c r="H172" s="492"/>
      <c r="I172" s="326">
        <f>SUM(I45,I102,I112,I138,I146,I152,I153)/(1-SUM(H155:H157))</f>
        <v>0</v>
      </c>
      <c r="J172" s="491"/>
      <c r="K172" s="492"/>
      <c r="L172" s="492"/>
      <c r="M172" s="492"/>
      <c r="N172" s="492"/>
      <c r="O172" s="492"/>
      <c r="P172" s="492"/>
    </row>
    <row r="173" spans="1:16" x14ac:dyDescent="0.2">
      <c r="A173" s="3"/>
      <c r="B173" s="3"/>
      <c r="C173" s="3"/>
      <c r="D173" s="3"/>
      <c r="E173" s="3"/>
      <c r="F173" s="3"/>
      <c r="G173" s="3"/>
      <c r="H173" s="3"/>
      <c r="I173" s="4"/>
      <c r="J173" s="57"/>
    </row>
    <row r="174" spans="1:16" s="279" customFormat="1" ht="17.45" customHeight="1" x14ac:dyDescent="0.2">
      <c r="A174" s="493" t="s">
        <v>192</v>
      </c>
      <c r="B174" s="494"/>
      <c r="C174" s="494"/>
      <c r="D174" s="494"/>
      <c r="E174" s="494"/>
      <c r="F174" s="494"/>
      <c r="G174" s="494"/>
      <c r="H174" s="358">
        <v>1</v>
      </c>
      <c r="I174" s="327">
        <f>I172*H174</f>
        <v>0</v>
      </c>
      <c r="J174" s="330"/>
      <c r="K174" s="280"/>
      <c r="L174" s="280"/>
      <c r="M174" s="280"/>
      <c r="N174" s="280"/>
      <c r="O174" s="495"/>
      <c r="P174" s="496"/>
    </row>
    <row r="175" spans="1:16" s="279" customFormat="1" ht="24.95" customHeight="1" x14ac:dyDescent="0.2">
      <c r="A175" s="479">
        <f>(I174)</f>
        <v>0</v>
      </c>
      <c r="B175" s="480"/>
      <c r="C175" s="480"/>
      <c r="D175" s="480"/>
      <c r="E175" s="480"/>
      <c r="F175" s="480"/>
      <c r="G175" s="480"/>
      <c r="H175" s="481" t="str">
        <f>I31</f>
        <v>Servente de Limpeza</v>
      </c>
      <c r="I175" s="482"/>
      <c r="J175" s="331"/>
      <c r="K175" s="278"/>
      <c r="L175" s="278"/>
      <c r="M175" s="278"/>
      <c r="N175" s="278"/>
      <c r="O175" s="278"/>
      <c r="P175" s="278"/>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x14ac:dyDescent="0.2">
      <c r="A178" s="3"/>
      <c r="B178" s="3"/>
      <c r="C178" s="3"/>
      <c r="D178" s="3"/>
      <c r="E178" s="3"/>
      <c r="F178" s="3"/>
      <c r="G178" s="3"/>
      <c r="H178" s="3"/>
      <c r="I178" s="4"/>
    </row>
    <row r="179" spans="1:9" ht="23.1" customHeight="1" x14ac:dyDescent="0.2">
      <c r="A179" s="483" t="s">
        <v>193</v>
      </c>
      <c r="B179" s="484"/>
      <c r="C179" s="484"/>
      <c r="D179" s="484"/>
      <c r="E179" s="484"/>
      <c r="F179" s="484"/>
      <c r="G179" s="484"/>
      <c r="H179" s="484"/>
      <c r="I179" s="485"/>
    </row>
    <row r="180" spans="1:9" x14ac:dyDescent="0.2">
      <c r="A180" s="486"/>
      <c r="B180" s="487"/>
      <c r="C180" s="487"/>
      <c r="D180" s="487"/>
      <c r="E180" s="487"/>
      <c r="F180" s="487"/>
      <c r="G180" s="487"/>
      <c r="H180" s="487"/>
      <c r="I180" s="488"/>
    </row>
    <row r="181" spans="1:9" x14ac:dyDescent="0.2">
      <c r="A181" s="472" t="s">
        <v>194</v>
      </c>
      <c r="B181" s="473"/>
      <c r="C181" s="473"/>
      <c r="D181" s="473"/>
      <c r="E181" s="473"/>
      <c r="F181" s="473"/>
      <c r="G181" s="473"/>
      <c r="H181" s="473"/>
      <c r="I181" s="474"/>
    </row>
    <row r="182" spans="1:9" ht="29.1" customHeight="1" x14ac:dyDescent="0.2">
      <c r="A182" s="475"/>
      <c r="B182" s="476"/>
      <c r="C182" s="476"/>
      <c r="D182" s="476"/>
      <c r="E182" s="476"/>
      <c r="F182" s="476"/>
      <c r="G182" s="476"/>
      <c r="H182" s="476"/>
      <c r="I182" s="477"/>
    </row>
    <row r="184" spans="1:9" ht="38.25" x14ac:dyDescent="0.2">
      <c r="A184" s="470" t="s">
        <v>195</v>
      </c>
      <c r="B184" s="470"/>
      <c r="C184" s="470"/>
      <c r="D184" s="45" t="s">
        <v>196</v>
      </c>
      <c r="E184" s="38" t="s">
        <v>197</v>
      </c>
      <c r="F184" s="38" t="s">
        <v>198</v>
      </c>
      <c r="G184" s="489" t="s">
        <v>199</v>
      </c>
      <c r="H184" s="470"/>
      <c r="I184" s="45" t="s">
        <v>200</v>
      </c>
    </row>
    <row r="185" spans="1:9" ht="34.5" customHeight="1" x14ac:dyDescent="0.2">
      <c r="A185" s="459" t="s">
        <v>201</v>
      </c>
      <c r="B185" s="459"/>
      <c r="C185" s="459"/>
      <c r="D185" s="333">
        <v>800</v>
      </c>
      <c r="E185" s="28">
        <f>H174</f>
        <v>1</v>
      </c>
      <c r="F185" s="332">
        <f>E185*D185</f>
        <v>800</v>
      </c>
      <c r="G185" s="461">
        <f>A175</f>
        <v>0</v>
      </c>
      <c r="H185" s="459"/>
      <c r="I185" s="440">
        <f>TRUNC((1/F185*G185),2)</f>
        <v>0</v>
      </c>
    </row>
    <row r="186" spans="1:9" x14ac:dyDescent="0.2">
      <c r="A186" s="462" t="s">
        <v>202</v>
      </c>
      <c r="B186" s="462"/>
      <c r="C186" s="462"/>
      <c r="D186" s="462"/>
      <c r="E186" s="462"/>
      <c r="F186" s="462"/>
      <c r="G186" s="462"/>
      <c r="H186" s="462"/>
      <c r="I186" s="159">
        <f>SUM(I185:I185)</f>
        <v>0</v>
      </c>
    </row>
    <row r="187" spans="1:9" s="41" customFormat="1" ht="18.95" customHeight="1" x14ac:dyDescent="0.2">
      <c r="A187" s="478" t="s">
        <v>203</v>
      </c>
      <c r="B187" s="478"/>
      <c r="C187" s="478"/>
      <c r="D187" s="478"/>
      <c r="E187" s="478"/>
      <c r="F187" s="478"/>
      <c r="G187" s="478"/>
      <c r="H187" s="478"/>
      <c r="I187" s="478"/>
    </row>
    <row r="188" spans="1:9" hidden="1" outlineLevel="1" x14ac:dyDescent="0.2"/>
    <row r="189" spans="1:9" hidden="1" outlineLevel="1" x14ac:dyDescent="0.2">
      <c r="A189" s="472" t="s">
        <v>204</v>
      </c>
      <c r="B189" s="473"/>
      <c r="C189" s="473"/>
      <c r="D189" s="473"/>
      <c r="E189" s="473"/>
      <c r="F189" s="473"/>
      <c r="G189" s="473"/>
      <c r="H189" s="473"/>
      <c r="I189" s="474"/>
    </row>
    <row r="190" spans="1:9" hidden="1" outlineLevel="1" x14ac:dyDescent="0.2">
      <c r="A190" s="475"/>
      <c r="B190" s="476"/>
      <c r="C190" s="476"/>
      <c r="D190" s="476"/>
      <c r="E190" s="476"/>
      <c r="F190" s="476"/>
      <c r="G190" s="476"/>
      <c r="H190" s="476"/>
      <c r="I190" s="477"/>
    </row>
    <row r="191" spans="1:9" hidden="1" outlineLevel="1" x14ac:dyDescent="0.2"/>
    <row r="192" spans="1:9" ht="38.25" hidden="1" outlineLevel="1" x14ac:dyDescent="0.2">
      <c r="A192" s="470" t="s">
        <v>195</v>
      </c>
      <c r="B192" s="470"/>
      <c r="C192" s="470"/>
      <c r="D192" s="471" t="s">
        <v>205</v>
      </c>
      <c r="E192" s="462"/>
      <c r="F192" s="462"/>
      <c r="G192" s="471" t="s">
        <v>206</v>
      </c>
      <c r="H192" s="462"/>
      <c r="I192" s="45" t="s">
        <v>200</v>
      </c>
    </row>
    <row r="193" spans="1:9" ht="30" hidden="1" customHeight="1" outlineLevel="1" x14ac:dyDescent="0.2">
      <c r="A193" s="459" t="s">
        <v>201</v>
      </c>
      <c r="B193" s="459"/>
      <c r="C193" s="459"/>
      <c r="D193" s="460" t="s">
        <v>207</v>
      </c>
      <c r="E193" s="459"/>
      <c r="F193" s="459"/>
      <c r="G193" s="461">
        <f>A175</f>
        <v>0</v>
      </c>
      <c r="H193" s="459"/>
      <c r="I193" s="158">
        <f>TRUNC((1/1800)*G193,2)</f>
        <v>0</v>
      </c>
    </row>
    <row r="194" spans="1:9" hidden="1" outlineLevel="1" x14ac:dyDescent="0.2">
      <c r="A194" s="462" t="s">
        <v>202</v>
      </c>
      <c r="B194" s="462"/>
      <c r="C194" s="462"/>
      <c r="D194" s="462"/>
      <c r="E194" s="462"/>
      <c r="F194" s="462"/>
      <c r="G194" s="462"/>
      <c r="H194" s="462"/>
      <c r="I194" s="159">
        <f>SUM(I193:I193)</f>
        <v>0</v>
      </c>
    </row>
    <row r="195" spans="1:9" hidden="1" outlineLevel="1" x14ac:dyDescent="0.2"/>
    <row r="196" spans="1:9" hidden="1" outlineLevel="1" x14ac:dyDescent="0.2">
      <c r="A196" s="463" t="s">
        <v>208</v>
      </c>
      <c r="B196" s="463"/>
      <c r="C196" s="463"/>
      <c r="D196" s="463"/>
      <c r="E196" s="463"/>
      <c r="F196" s="463"/>
      <c r="G196" s="463"/>
      <c r="H196" s="463"/>
      <c r="I196" s="463"/>
    </row>
    <row r="197" spans="1:9" hidden="1" outlineLevel="1" x14ac:dyDescent="0.2"/>
    <row r="198" spans="1:9" hidden="1" outlineLevel="1" x14ac:dyDescent="0.2">
      <c r="A198" s="472" t="s">
        <v>209</v>
      </c>
      <c r="B198" s="473"/>
      <c r="C198" s="473"/>
      <c r="D198" s="473"/>
      <c r="E198" s="473"/>
      <c r="F198" s="473"/>
      <c r="G198" s="473"/>
      <c r="H198" s="473"/>
      <c r="I198" s="474"/>
    </row>
    <row r="199" spans="1:9" hidden="1" outlineLevel="1" x14ac:dyDescent="0.2">
      <c r="A199" s="475"/>
      <c r="B199" s="476"/>
      <c r="C199" s="476"/>
      <c r="D199" s="476"/>
      <c r="E199" s="476"/>
      <c r="F199" s="476"/>
      <c r="G199" s="476"/>
      <c r="H199" s="476"/>
      <c r="I199" s="477"/>
    </row>
    <row r="200" spans="1:9" hidden="1" outlineLevel="1" x14ac:dyDescent="0.2"/>
    <row r="201" spans="1:9" ht="38.25" hidden="1" outlineLevel="1" x14ac:dyDescent="0.2">
      <c r="A201" s="470" t="s">
        <v>195</v>
      </c>
      <c r="B201" s="470"/>
      <c r="C201" s="470"/>
      <c r="D201" s="471" t="s">
        <v>205</v>
      </c>
      <c r="E201" s="462"/>
      <c r="F201" s="462"/>
      <c r="G201" s="471" t="s">
        <v>206</v>
      </c>
      <c r="H201" s="462"/>
      <c r="I201" s="45" t="s">
        <v>200</v>
      </c>
    </row>
    <row r="202" spans="1:9" ht="30.6" hidden="1" customHeight="1" outlineLevel="1" x14ac:dyDescent="0.2">
      <c r="A202" s="459" t="s">
        <v>201</v>
      </c>
      <c r="B202" s="459"/>
      <c r="C202" s="459"/>
      <c r="D202" s="460" t="s">
        <v>210</v>
      </c>
      <c r="E202" s="459"/>
      <c r="F202" s="459"/>
      <c r="G202" s="461">
        <f>G185</f>
        <v>0</v>
      </c>
      <c r="H202" s="459"/>
      <c r="I202" s="158">
        <f>TRUNC((1/300)*G202,2)</f>
        <v>0</v>
      </c>
    </row>
    <row r="203" spans="1:9" hidden="1" outlineLevel="1" x14ac:dyDescent="0.2">
      <c r="A203" s="462" t="s">
        <v>202</v>
      </c>
      <c r="B203" s="462"/>
      <c r="C203" s="462"/>
      <c r="D203" s="462"/>
      <c r="E203" s="462"/>
      <c r="F203" s="462"/>
      <c r="G203" s="462"/>
      <c r="H203" s="462"/>
      <c r="I203" s="159">
        <f>SUM(I202:I202)</f>
        <v>0</v>
      </c>
    </row>
    <row r="204" spans="1:9" hidden="1" outlineLevel="1" x14ac:dyDescent="0.2"/>
    <row r="205" spans="1:9" hidden="1" outlineLevel="1" x14ac:dyDescent="0.2">
      <c r="A205" s="463" t="s">
        <v>211</v>
      </c>
      <c r="B205" s="463"/>
      <c r="C205" s="463"/>
      <c r="D205" s="463"/>
      <c r="E205" s="463"/>
      <c r="F205" s="463"/>
      <c r="G205" s="463"/>
      <c r="H205" s="463"/>
      <c r="I205" s="463"/>
    </row>
    <row r="206" spans="1:9" hidden="1" outlineLevel="1" x14ac:dyDescent="0.2"/>
    <row r="207" spans="1:9" hidden="1" outlineLevel="1" x14ac:dyDescent="0.2">
      <c r="A207" s="464" t="s">
        <v>212</v>
      </c>
      <c r="B207" s="465"/>
      <c r="C207" s="465"/>
      <c r="D207" s="465"/>
      <c r="E207" s="465"/>
      <c r="F207" s="465"/>
      <c r="G207" s="465"/>
      <c r="H207" s="465"/>
      <c r="I207" s="466"/>
    </row>
    <row r="208" spans="1:9" hidden="1" outlineLevel="1" x14ac:dyDescent="0.2">
      <c r="A208" s="467"/>
      <c r="B208" s="468"/>
      <c r="C208" s="468"/>
      <c r="D208" s="468"/>
      <c r="E208" s="468"/>
      <c r="F208" s="468"/>
      <c r="G208" s="468"/>
      <c r="H208" s="468"/>
      <c r="I208" s="469"/>
    </row>
    <row r="209" spans="1:9" hidden="1" outlineLevel="1" x14ac:dyDescent="0.2"/>
    <row r="210" spans="1:9" ht="38.25" hidden="1" outlineLevel="1" x14ac:dyDescent="0.2">
      <c r="A210" s="470" t="s">
        <v>195</v>
      </c>
      <c r="B210" s="470"/>
      <c r="C210" s="470"/>
      <c r="D210" s="471" t="s">
        <v>205</v>
      </c>
      <c r="E210" s="462"/>
      <c r="F210" s="462"/>
      <c r="G210" s="471" t="s">
        <v>206</v>
      </c>
      <c r="H210" s="462"/>
      <c r="I210" s="45" t="s">
        <v>200</v>
      </c>
    </row>
    <row r="211" spans="1:9" ht="29.45" hidden="1" customHeight="1" outlineLevel="1" x14ac:dyDescent="0.2">
      <c r="A211" s="459" t="s">
        <v>201</v>
      </c>
      <c r="B211" s="459"/>
      <c r="C211" s="459"/>
      <c r="D211" s="460" t="s">
        <v>213</v>
      </c>
      <c r="E211" s="459"/>
      <c r="F211" s="459"/>
      <c r="G211" s="461">
        <f>G202</f>
        <v>0</v>
      </c>
      <c r="H211" s="459"/>
      <c r="I211" s="158">
        <f>TRUNC((1/130)*G211/22,2)</f>
        <v>0</v>
      </c>
    </row>
    <row r="212" spans="1:9" hidden="1" outlineLevel="1" x14ac:dyDescent="0.2">
      <c r="A212" s="462" t="s">
        <v>202</v>
      </c>
      <c r="B212" s="462"/>
      <c r="C212" s="462"/>
      <c r="D212" s="462"/>
      <c r="E212" s="462"/>
      <c r="F212" s="462"/>
      <c r="G212" s="462"/>
      <c r="H212" s="462"/>
      <c r="I212" s="277">
        <f>SUM(I211:I211)</f>
        <v>0</v>
      </c>
    </row>
    <row r="213" spans="1:9" hidden="1" outlineLevel="1" x14ac:dyDescent="0.2"/>
    <row r="214" spans="1:9" hidden="1" outlineLevel="1" x14ac:dyDescent="0.2">
      <c r="A214" s="463" t="s">
        <v>214</v>
      </c>
      <c r="B214" s="463"/>
      <c r="C214" s="463"/>
      <c r="D214" s="463"/>
      <c r="E214" s="463"/>
      <c r="F214" s="463"/>
      <c r="G214" s="463"/>
      <c r="H214" s="463"/>
      <c r="I214" s="463"/>
    </row>
    <row r="215" spans="1:9" hidden="1" outlineLevel="1" x14ac:dyDescent="0.2"/>
    <row r="216" spans="1:9" hidden="1" outlineLevel="1" x14ac:dyDescent="0.2">
      <c r="A216" s="457" t="s">
        <v>215</v>
      </c>
      <c r="B216" s="458"/>
      <c r="C216" s="458"/>
      <c r="D216" s="458"/>
      <c r="E216" s="458"/>
      <c r="F216" s="458"/>
      <c r="G216" s="458"/>
      <c r="H216" s="458"/>
      <c r="I216" s="458"/>
    </row>
    <row r="217" spans="1:9" hidden="1" outlineLevel="1" x14ac:dyDescent="0.2"/>
    <row r="218" spans="1:9" hidden="1" outlineLevel="1" x14ac:dyDescent="0.2">
      <c r="A218" s="457" t="s">
        <v>216</v>
      </c>
      <c r="B218" s="458"/>
      <c r="C218" s="458"/>
      <c r="D218" s="458"/>
      <c r="E218" s="458"/>
      <c r="F218" s="458"/>
      <c r="G218" s="458"/>
      <c r="H218" s="458"/>
      <c r="I218" s="458"/>
    </row>
    <row r="219" spans="1:9" hidden="1" outlineLevel="1" x14ac:dyDescent="0.2">
      <c r="A219" s="247"/>
      <c r="B219" s="248"/>
      <c r="C219" s="248"/>
      <c r="D219" s="248"/>
      <c r="E219" s="248"/>
      <c r="F219" s="248"/>
      <c r="G219" s="248"/>
      <c r="H219" s="248"/>
      <c r="I219" s="248"/>
    </row>
    <row r="220" spans="1:9" hidden="1" outlineLevel="1" x14ac:dyDescent="0.2">
      <c r="A220" s="457" t="s">
        <v>217</v>
      </c>
      <c r="B220" s="458"/>
      <c r="C220" s="458"/>
      <c r="D220" s="458"/>
      <c r="E220" s="458"/>
      <c r="F220" s="458"/>
      <c r="G220" s="458"/>
      <c r="H220" s="458"/>
      <c r="I220" s="458"/>
    </row>
    <row r="221" spans="1:9" hidden="1" outlineLevel="1" x14ac:dyDescent="0.2"/>
    <row r="222" spans="1:9" hidden="1" outlineLevel="1" x14ac:dyDescent="0.2"/>
    <row r="223" spans="1:9" collapsed="1" x14ac:dyDescent="0.2"/>
    <row r="224" spans="1:9" s="32" customFormat="1" x14ac:dyDescent="0.2"/>
  </sheetData>
  <mergeCells count="278">
    <mergeCell ref="A1:I1"/>
    <mergeCell ref="J1:P1"/>
    <mergeCell ref="A3:F3"/>
    <mergeCell ref="J3:O3"/>
    <mergeCell ref="A4:F4"/>
    <mergeCell ref="J4:O4"/>
    <mergeCell ref="B10:H10"/>
    <mergeCell ref="K10:P10"/>
    <mergeCell ref="B11:H11"/>
    <mergeCell ref="K11:P11"/>
    <mergeCell ref="B12:H12"/>
    <mergeCell ref="K12:P12"/>
    <mergeCell ref="A6:F6"/>
    <mergeCell ref="J6:O6"/>
    <mergeCell ref="A8:I8"/>
    <mergeCell ref="J8:P8"/>
    <mergeCell ref="B9:H9"/>
    <mergeCell ref="K9:P9"/>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31:H31"/>
    <mergeCell ref="K31:P31"/>
    <mergeCell ref="B32:H32"/>
    <mergeCell ref="K32:P32"/>
    <mergeCell ref="A37:I37"/>
    <mergeCell ref="J37:P37"/>
    <mergeCell ref="B28:H28"/>
    <mergeCell ref="K28:P28"/>
    <mergeCell ref="B29:H29"/>
    <mergeCell ref="K29:P29"/>
    <mergeCell ref="B30:H30"/>
    <mergeCell ref="K30:P30"/>
    <mergeCell ref="B41:G41"/>
    <mergeCell ref="K41:P41"/>
    <mergeCell ref="B42:G42"/>
    <mergeCell ref="K42:P42"/>
    <mergeCell ref="B43:G43"/>
    <mergeCell ref="K43:P43"/>
    <mergeCell ref="B38:G38"/>
    <mergeCell ref="K38:P38"/>
    <mergeCell ref="B39:G39"/>
    <mergeCell ref="K39:P39"/>
    <mergeCell ref="B40:G40"/>
    <mergeCell ref="K40:P40"/>
    <mergeCell ref="B51:G51"/>
    <mergeCell ref="K51:P51"/>
    <mergeCell ref="B52:G52"/>
    <mergeCell ref="K52:P52"/>
    <mergeCell ref="B53:G53"/>
    <mergeCell ref="K53:P53"/>
    <mergeCell ref="B44:G44"/>
    <mergeCell ref="K44:P44"/>
    <mergeCell ref="A45:H45"/>
    <mergeCell ref="J45:P45"/>
    <mergeCell ref="A50:I50"/>
    <mergeCell ref="J50:P50"/>
    <mergeCell ref="B66:G66"/>
    <mergeCell ref="K66:P66"/>
    <mergeCell ref="B67:G67"/>
    <mergeCell ref="K67:P67"/>
    <mergeCell ref="B68:G68"/>
    <mergeCell ref="K68:P68"/>
    <mergeCell ref="A54:G54"/>
    <mergeCell ref="J54:P54"/>
    <mergeCell ref="B55:G55"/>
    <mergeCell ref="K55:P55"/>
    <mergeCell ref="A56:G56"/>
    <mergeCell ref="J56:P56"/>
    <mergeCell ref="B72:G72"/>
    <mergeCell ref="K72:P72"/>
    <mergeCell ref="B73:G73"/>
    <mergeCell ref="K73:P73"/>
    <mergeCell ref="B74:G74"/>
    <mergeCell ref="K74:P74"/>
    <mergeCell ref="B69:G69"/>
    <mergeCell ref="K69:P69"/>
    <mergeCell ref="B70:G70"/>
    <mergeCell ref="K70:P70"/>
    <mergeCell ref="B71:G71"/>
    <mergeCell ref="K71:P71"/>
    <mergeCell ref="B85:G85"/>
    <mergeCell ref="K85:P85"/>
    <mergeCell ref="B86:G86"/>
    <mergeCell ref="K86:P86"/>
    <mergeCell ref="B87:G87"/>
    <mergeCell ref="K87:P87"/>
    <mergeCell ref="A75:G75"/>
    <mergeCell ref="J75:P75"/>
    <mergeCell ref="B83:G83"/>
    <mergeCell ref="K83:P83"/>
    <mergeCell ref="B84:G84"/>
    <mergeCell ref="K84:P84"/>
    <mergeCell ref="A98:H98"/>
    <mergeCell ref="J98:P98"/>
    <mergeCell ref="B99:H99"/>
    <mergeCell ref="K99:P99"/>
    <mergeCell ref="B100:H100"/>
    <mergeCell ref="K100:P100"/>
    <mergeCell ref="B88:G88"/>
    <mergeCell ref="K88:P88"/>
    <mergeCell ref="B89:G89"/>
    <mergeCell ref="K89:P89"/>
    <mergeCell ref="A90:H90"/>
    <mergeCell ref="J90:P90"/>
    <mergeCell ref="A104:I104"/>
    <mergeCell ref="J104:P104"/>
    <mergeCell ref="B105:G105"/>
    <mergeCell ref="K105:P105"/>
    <mergeCell ref="B106:G106"/>
    <mergeCell ref="K106:P106"/>
    <mergeCell ref="B101:H101"/>
    <mergeCell ref="K101:P101"/>
    <mergeCell ref="A102:H102"/>
    <mergeCell ref="J102:P102"/>
    <mergeCell ref="A103:I103"/>
    <mergeCell ref="J103:P103"/>
    <mergeCell ref="B110:G110"/>
    <mergeCell ref="K110:P110"/>
    <mergeCell ref="B111:G111"/>
    <mergeCell ref="K111:P111"/>
    <mergeCell ref="A112:G112"/>
    <mergeCell ref="J112:P112"/>
    <mergeCell ref="B107:G107"/>
    <mergeCell ref="K107:P107"/>
    <mergeCell ref="B108:G108"/>
    <mergeCell ref="K108:P108"/>
    <mergeCell ref="B109:G109"/>
    <mergeCell ref="K109:P109"/>
    <mergeCell ref="B120:G120"/>
    <mergeCell ref="K120:P120"/>
    <mergeCell ref="B121:G121"/>
    <mergeCell ref="K121:P121"/>
    <mergeCell ref="B122:G122"/>
    <mergeCell ref="K122:P122"/>
    <mergeCell ref="A113:I113"/>
    <mergeCell ref="J113:P113"/>
    <mergeCell ref="A114:I114"/>
    <mergeCell ref="J114:P114"/>
    <mergeCell ref="B119:G119"/>
    <mergeCell ref="K119:P119"/>
    <mergeCell ref="A126:G126"/>
    <mergeCell ref="J126:P126"/>
    <mergeCell ref="B127:G127"/>
    <mergeCell ref="K127:P127"/>
    <mergeCell ref="A128:G128"/>
    <mergeCell ref="J128:P128"/>
    <mergeCell ref="B123:G123"/>
    <mergeCell ref="K123:P123"/>
    <mergeCell ref="B124:G124"/>
    <mergeCell ref="K124:P124"/>
    <mergeCell ref="B125:G125"/>
    <mergeCell ref="K125:P125"/>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46:G146"/>
    <mergeCell ref="J146:P146"/>
    <mergeCell ref="A150:I150"/>
    <mergeCell ref="J150:P150"/>
    <mergeCell ref="B151:G151"/>
    <mergeCell ref="K151:P151"/>
    <mergeCell ref="B143:G143"/>
    <mergeCell ref="K143:P143"/>
    <mergeCell ref="B144:G144"/>
    <mergeCell ref="K144:P144"/>
    <mergeCell ref="B145:G145"/>
    <mergeCell ref="K145:P145"/>
    <mergeCell ref="B155:G155"/>
    <mergeCell ref="K155:P155"/>
    <mergeCell ref="B156:G156"/>
    <mergeCell ref="K156:P156"/>
    <mergeCell ref="B157:G157"/>
    <mergeCell ref="K157:P157"/>
    <mergeCell ref="B152:G152"/>
    <mergeCell ref="K152:P152"/>
    <mergeCell ref="B153:G153"/>
    <mergeCell ref="K153:P153"/>
    <mergeCell ref="B154:G154"/>
    <mergeCell ref="K154:P154"/>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71:H171"/>
    <mergeCell ref="K171:P171"/>
    <mergeCell ref="A172:H172"/>
    <mergeCell ref="J172:P172"/>
    <mergeCell ref="A174:G174"/>
    <mergeCell ref="O174:P174"/>
    <mergeCell ref="B168:H168"/>
    <mergeCell ref="K168:P168"/>
    <mergeCell ref="B169:H169"/>
    <mergeCell ref="K169:P169"/>
    <mergeCell ref="B170:H170"/>
    <mergeCell ref="K170:P170"/>
    <mergeCell ref="A185:C185"/>
    <mergeCell ref="G185:H185"/>
    <mergeCell ref="A186:H186"/>
    <mergeCell ref="A187:I187"/>
    <mergeCell ref="A189:I190"/>
    <mergeCell ref="A192:C192"/>
    <mergeCell ref="D192:F192"/>
    <mergeCell ref="G192:H192"/>
    <mergeCell ref="A175:G175"/>
    <mergeCell ref="H175:I175"/>
    <mergeCell ref="A179:I179"/>
    <mergeCell ref="A180:I180"/>
    <mergeCell ref="A181:I182"/>
    <mergeCell ref="A184:C184"/>
    <mergeCell ref="G184:H184"/>
    <mergeCell ref="A201:C201"/>
    <mergeCell ref="D201:F201"/>
    <mergeCell ref="G201:H201"/>
    <mergeCell ref="A202:C202"/>
    <mergeCell ref="D202:F202"/>
    <mergeCell ref="G202:H202"/>
    <mergeCell ref="A193:C193"/>
    <mergeCell ref="D193:F193"/>
    <mergeCell ref="G193:H193"/>
    <mergeCell ref="A194:H194"/>
    <mergeCell ref="A196:I196"/>
    <mergeCell ref="A198:I199"/>
    <mergeCell ref="A218:I218"/>
    <mergeCell ref="A220:I220"/>
    <mergeCell ref="A211:C211"/>
    <mergeCell ref="D211:F211"/>
    <mergeCell ref="G211:H211"/>
    <mergeCell ref="A212:H212"/>
    <mergeCell ref="A214:I214"/>
    <mergeCell ref="A216:I216"/>
    <mergeCell ref="A203:H203"/>
    <mergeCell ref="A205:I205"/>
    <mergeCell ref="A207:I208"/>
    <mergeCell ref="A210:C210"/>
    <mergeCell ref="D210:F210"/>
    <mergeCell ref="G210:H210"/>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33"/>
  </sheetPr>
  <dimension ref="A1:R189"/>
  <sheetViews>
    <sheetView zoomScaleNormal="100" workbookViewId="0">
      <selection activeCell="E189" sqref="E189"/>
    </sheetView>
  </sheetViews>
  <sheetFormatPr defaultRowHeight="12.75" x14ac:dyDescent="0.2"/>
  <cols>
    <col min="1" max="1" width="7.7109375" customWidth="1"/>
    <col min="2" max="2" width="5.42578125" bestFit="1" customWidth="1"/>
    <col min="3" max="3" width="72.85546875" bestFit="1" customWidth="1"/>
    <col min="4" max="4" width="13.140625" bestFit="1" customWidth="1"/>
    <col min="5" max="5" width="29.42578125" bestFit="1" customWidth="1"/>
    <col min="6" max="6" width="22" customWidth="1"/>
    <col min="7" max="7" width="12.140625" customWidth="1"/>
    <col min="8" max="8" width="17.42578125" customWidth="1"/>
    <col min="9" max="9" width="21.85546875" customWidth="1"/>
    <col min="10" max="10" width="17.28515625" customWidth="1"/>
    <col min="11" max="16" width="9.140625" customWidth="1"/>
    <col min="18" max="18" width="33.42578125" customWidth="1"/>
  </cols>
  <sheetData>
    <row r="1" spans="1:6" ht="15" x14ac:dyDescent="0.2">
      <c r="A1" s="437" t="s">
        <v>12</v>
      </c>
      <c r="B1" s="437" t="s">
        <v>13</v>
      </c>
      <c r="C1" s="437" t="s">
        <v>522</v>
      </c>
      <c r="D1" s="437" t="s">
        <v>523</v>
      </c>
      <c r="E1" s="438" t="s">
        <v>21</v>
      </c>
      <c r="F1" s="438" t="s">
        <v>524</v>
      </c>
    </row>
    <row r="2" spans="1:6" ht="15" x14ac:dyDescent="0.25">
      <c r="A2" s="21">
        <v>1</v>
      </c>
      <c r="B2" s="21">
        <v>2</v>
      </c>
      <c r="C2" s="439" t="s">
        <v>27</v>
      </c>
      <c r="D2" s="441">
        <v>65580</v>
      </c>
      <c r="E2" s="443">
        <v>0</v>
      </c>
      <c r="F2" s="442">
        <f>D2*E2</f>
        <v>0</v>
      </c>
    </row>
    <row r="4" spans="1:6" x14ac:dyDescent="0.2">
      <c r="E4" s="25" t="s">
        <v>525</v>
      </c>
    </row>
    <row r="7" spans="1:6" ht="12.75" hidden="1" customHeight="1" x14ac:dyDescent="0.2"/>
    <row r="8" spans="1:6" ht="12.75" hidden="1" customHeight="1" x14ac:dyDescent="0.2"/>
    <row r="9" spans="1:6" ht="13.5" hidden="1" customHeight="1" thickBot="1" x14ac:dyDescent="0.25"/>
    <row r="10" spans="1:6" ht="12.75" hidden="1" customHeight="1" x14ac:dyDescent="0.2"/>
    <row r="11" spans="1:6" ht="15" hidden="1" customHeight="1" thickBot="1" x14ac:dyDescent="0.25"/>
    <row r="12" spans="1:6" ht="15" hidden="1" customHeight="1" thickBot="1" x14ac:dyDescent="0.25"/>
    <row r="13" spans="1:6" ht="12.75" hidden="1" customHeight="1" x14ac:dyDescent="0.2"/>
    <row r="14" spans="1:6" ht="12.75" hidden="1" customHeight="1" x14ac:dyDescent="0.2"/>
    <row r="15" spans="1:6" ht="12.75" hidden="1" customHeight="1" x14ac:dyDescent="0.2"/>
    <row r="16" spans="1:6" ht="12.75" hidden="1" customHeight="1" x14ac:dyDescent="0.2"/>
    <row r="17" spans="1:17" ht="12.75" hidden="1" customHeight="1" x14ac:dyDescent="0.2"/>
    <row r="18" spans="1:17" ht="12.75" hidden="1" customHeight="1" x14ac:dyDescent="0.2"/>
    <row r="19" spans="1:17" ht="12.75" hidden="1" customHeight="1" x14ac:dyDescent="0.2"/>
    <row r="20" spans="1:17" ht="12.75" hidden="1" customHeight="1" x14ac:dyDescent="0.2"/>
    <row r="21" spans="1:17" ht="12.75" hidden="1" customHeight="1" x14ac:dyDescent="0.2"/>
    <row r="22" spans="1:17" ht="12.75" hidden="1" customHeight="1" x14ac:dyDescent="0.2"/>
    <row r="23" spans="1:17" ht="12.75" hidden="1" customHeight="1" x14ac:dyDescent="0.2"/>
    <row r="24" spans="1:17" s="41" customFormat="1" ht="25.5" hidden="1" customHeight="1" thickBot="1" x14ac:dyDescent="0.25">
      <c r="A24"/>
      <c r="B24"/>
      <c r="C24"/>
      <c r="D24"/>
      <c r="E24"/>
      <c r="F24"/>
      <c r="G24"/>
      <c r="H24"/>
      <c r="I24"/>
      <c r="J24"/>
      <c r="K24"/>
      <c r="L24"/>
      <c r="M24"/>
      <c r="N24"/>
      <c r="O24"/>
      <c r="P24"/>
      <c r="Q24"/>
    </row>
    <row r="25" spans="1:17" ht="15" hidden="1" customHeight="1" x14ac:dyDescent="0.2"/>
    <row r="26" spans="1:17" ht="15" hidden="1" customHeight="1" x14ac:dyDescent="0.2"/>
    <row r="27" spans="1:17" ht="15" hidden="1" customHeight="1" x14ac:dyDescent="0.2"/>
    <row r="28" spans="1:17" ht="15" hidden="1" customHeight="1" x14ac:dyDescent="0.2"/>
    <row r="29" spans="1:17" ht="15" hidden="1" customHeight="1" x14ac:dyDescent="0.2"/>
    <row r="30" spans="1:17" ht="15" hidden="1" customHeight="1" x14ac:dyDescent="0.2"/>
    <row r="31" spans="1:17" ht="15" hidden="1" customHeight="1" x14ac:dyDescent="0.2"/>
    <row r="32" spans="1:17" ht="15" hidden="1" customHeight="1" x14ac:dyDescent="0.2"/>
    <row r="33" ht="15" hidden="1" customHeight="1" x14ac:dyDescent="0.2"/>
    <row r="34" ht="15" hidden="1" customHeight="1" x14ac:dyDescent="0.2"/>
    <row r="35" ht="12.75" hidden="1" customHeight="1" x14ac:dyDescent="0.2"/>
    <row r="36" ht="12.75" hidden="1" customHeight="1" x14ac:dyDescent="0.2"/>
    <row r="37" ht="12.75" hidden="1" customHeight="1" x14ac:dyDescent="0.2"/>
    <row r="38" ht="12.75" hidden="1" customHeight="1" x14ac:dyDescent="0.2"/>
    <row r="39" ht="12.75" hidden="1" customHeight="1" x14ac:dyDescent="0.2"/>
    <row r="40" ht="12.75" hidden="1" customHeight="1" x14ac:dyDescent="0.2"/>
    <row r="41" ht="12.75" hidden="1" customHeight="1" x14ac:dyDescent="0.2"/>
    <row r="42" ht="12.75" hidden="1" customHeight="1" x14ac:dyDescent="0.2"/>
    <row r="43" ht="12.75" hidden="1" customHeight="1" x14ac:dyDescent="0.2"/>
    <row r="44" ht="12.75" hidden="1" customHeight="1" x14ac:dyDescent="0.2"/>
    <row r="45" ht="12.75" hidden="1" customHeight="1" x14ac:dyDescent="0.2"/>
    <row r="46" ht="12.75" hidden="1" customHeight="1" x14ac:dyDescent="0.2"/>
    <row r="47" ht="12.75" hidden="1" customHeight="1" x14ac:dyDescent="0.2"/>
    <row r="48" ht="12.75" hidden="1" customHeight="1" x14ac:dyDescent="0.2"/>
    <row r="49" spans="1:17" ht="12.75" hidden="1" customHeight="1" x14ac:dyDescent="0.2"/>
    <row r="50" spans="1:17" ht="12.75" hidden="1" customHeight="1" x14ac:dyDescent="0.2"/>
    <row r="51" spans="1:17" ht="12.75" hidden="1" customHeight="1" x14ac:dyDescent="0.2"/>
    <row r="52" spans="1:17" ht="12.75" hidden="1" customHeight="1" x14ac:dyDescent="0.2"/>
    <row r="53" spans="1:17" ht="12.75" hidden="1" customHeight="1" x14ac:dyDescent="0.2"/>
    <row r="54" spans="1:17" s="9" customFormat="1" ht="12.75" hidden="1" customHeight="1" x14ac:dyDescent="0.2">
      <c r="A54"/>
      <c r="B54"/>
      <c r="C54"/>
      <c r="D54"/>
      <c r="E54"/>
      <c r="F54"/>
      <c r="G54"/>
      <c r="H54"/>
      <c r="I54"/>
      <c r="J54"/>
      <c r="K54"/>
      <c r="L54"/>
      <c r="M54"/>
      <c r="N54"/>
      <c r="O54"/>
      <c r="P54"/>
      <c r="Q54"/>
    </row>
    <row r="55" spans="1:17" s="9" customFormat="1" ht="12.75" hidden="1" customHeight="1" x14ac:dyDescent="0.2">
      <c r="A55"/>
      <c r="B55"/>
      <c r="C55"/>
      <c r="D55"/>
      <c r="E55"/>
      <c r="F55"/>
      <c r="G55"/>
      <c r="H55"/>
      <c r="I55"/>
      <c r="J55"/>
      <c r="K55"/>
      <c r="L55"/>
      <c r="M55"/>
      <c r="N55"/>
      <c r="O55"/>
      <c r="P55"/>
      <c r="Q55"/>
    </row>
    <row r="56" spans="1:17" s="9" customFormat="1" ht="12.75" hidden="1" customHeight="1" x14ac:dyDescent="0.2">
      <c r="A56"/>
      <c r="B56"/>
      <c r="C56"/>
      <c r="D56"/>
      <c r="E56"/>
      <c r="F56"/>
      <c r="G56"/>
      <c r="H56"/>
      <c r="I56"/>
      <c r="J56"/>
      <c r="K56"/>
      <c r="L56"/>
      <c r="M56"/>
      <c r="N56"/>
      <c r="O56"/>
      <c r="P56"/>
      <c r="Q56"/>
    </row>
    <row r="57" spans="1:17" ht="12.75" hidden="1" customHeight="1" x14ac:dyDescent="0.2"/>
    <row r="58" spans="1:17" ht="12.75" hidden="1" customHeight="1" x14ac:dyDescent="0.2"/>
    <row r="59" spans="1:17" ht="12.75" hidden="1" customHeight="1" x14ac:dyDescent="0.2"/>
    <row r="60" spans="1:17" ht="13.5" hidden="1" customHeight="1" thickBot="1" x14ac:dyDescent="0.25"/>
    <row r="61" spans="1:17" ht="12.75" hidden="1" customHeight="1" x14ac:dyDescent="0.2"/>
    <row r="62" spans="1:17" ht="12.75" hidden="1" customHeight="1" x14ac:dyDescent="0.2"/>
    <row r="63" spans="1:17" ht="21.95" hidden="1" customHeight="1" thickBot="1" x14ac:dyDescent="0.25"/>
    <row r="64" spans="1:17"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4.1" hidden="1" customHeight="1" thickBot="1" x14ac:dyDescent="0.25"/>
    <row r="93" ht="12.75" hidden="1" customHeight="1" x14ac:dyDescent="0.2"/>
    <row r="94" ht="12.75" hidden="1" customHeight="1" x14ac:dyDescent="0.2"/>
    <row r="95" ht="15" hidden="1" customHeight="1" thickBot="1" x14ac:dyDescent="0.25"/>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3.5" hidden="1" customHeight="1" thickBot="1" x14ac:dyDescent="0.25"/>
    <row r="113" ht="14.1" hidden="1" customHeight="1" thickBot="1" x14ac:dyDescent="0.25"/>
    <row r="114" ht="12.75" hidden="1" customHeight="1" x14ac:dyDescent="0.2"/>
    <row r="115" ht="12.75" hidden="1" customHeight="1" x14ac:dyDescent="0.2"/>
    <row r="116" ht="24.75" hidden="1" customHeight="1" thickBot="1" x14ac:dyDescent="0.25"/>
    <row r="117" ht="12.75" hidden="1" customHeight="1" x14ac:dyDescent="0.2"/>
    <row r="118" ht="12.75" hidden="1" customHeight="1" x14ac:dyDescent="0.2"/>
    <row r="119" ht="25.5" hidden="1" customHeight="1" thickBot="1" x14ac:dyDescent="0.25"/>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4.1" hidden="1" customHeight="1" thickBot="1" x14ac:dyDescent="0.25"/>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spans="18:18" ht="12.75" hidden="1" customHeight="1" x14ac:dyDescent="0.2"/>
    <row r="146" spans="18:18" ht="12.75" hidden="1" customHeight="1" x14ac:dyDescent="0.2"/>
    <row r="147" spans="18:18" ht="12.75" hidden="1" customHeight="1" x14ac:dyDescent="0.2"/>
    <row r="148" spans="18:18" ht="12.75" hidden="1" customHeight="1" x14ac:dyDescent="0.2"/>
    <row r="149" spans="18:18" ht="12.75" hidden="1" customHeight="1" x14ac:dyDescent="0.2"/>
    <row r="150" spans="18:18" ht="12.75" hidden="1" customHeight="1" x14ac:dyDescent="0.2"/>
    <row r="151" spans="18:18" ht="12.75" hidden="1" customHeight="1" x14ac:dyDescent="0.2">
      <c r="R151" s="348"/>
    </row>
    <row r="152" spans="18:18" ht="12.75" hidden="1" customHeight="1" x14ac:dyDescent="0.2"/>
    <row r="153" spans="18:18" ht="12.75" hidden="1" customHeight="1" x14ac:dyDescent="0.2"/>
    <row r="154" spans="18:18" ht="12.75" hidden="1" customHeight="1" x14ac:dyDescent="0.2"/>
    <row r="155" spans="18:18" ht="12.75" hidden="1" customHeight="1" x14ac:dyDescent="0.2"/>
    <row r="156" spans="18:18" ht="12.75" hidden="1" customHeight="1" x14ac:dyDescent="0.2"/>
    <row r="157" spans="18:18" ht="12.75" hidden="1" customHeight="1" x14ac:dyDescent="0.2"/>
    <row r="158" spans="18:18" ht="12.75" hidden="1" customHeight="1" x14ac:dyDescent="0.2"/>
    <row r="159" spans="18:18" ht="12.75" hidden="1" customHeight="1" x14ac:dyDescent="0.2"/>
    <row r="160" spans="18:18"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spans="1:18" ht="12.75" hidden="1" customHeight="1" x14ac:dyDescent="0.2"/>
    <row r="178" spans="1:18" ht="12.75" hidden="1" customHeight="1" x14ac:dyDescent="0.2"/>
    <row r="179" spans="1:18" ht="12.75" hidden="1" customHeight="1" x14ac:dyDescent="0.2"/>
    <row r="180" spans="1:18" ht="13.5" hidden="1" customHeight="1" thickBot="1" x14ac:dyDescent="0.25"/>
    <row r="182" spans="1:18" s="279" customFormat="1" ht="17.45" customHeight="1" x14ac:dyDescent="0.2">
      <c r="A182"/>
      <c r="B182"/>
      <c r="C182"/>
      <c r="D182"/>
      <c r="E182"/>
      <c r="F182"/>
      <c r="G182"/>
      <c r="H182"/>
      <c r="I182"/>
      <c r="J182"/>
      <c r="K182"/>
      <c r="L182"/>
      <c r="M182"/>
      <c r="N182"/>
      <c r="O182"/>
      <c r="P182"/>
      <c r="Q182"/>
    </row>
    <row r="183" spans="1:18" s="279" customFormat="1" ht="24.95" customHeight="1" x14ac:dyDescent="0.2">
      <c r="A183"/>
      <c r="B183"/>
      <c r="C183"/>
      <c r="D183"/>
      <c r="E183"/>
      <c r="F183"/>
      <c r="G183"/>
      <c r="H183"/>
      <c r="I183"/>
      <c r="J183"/>
      <c r="K183"/>
      <c r="L183"/>
      <c r="M183"/>
      <c r="N183"/>
      <c r="O183"/>
      <c r="P183"/>
      <c r="Q183"/>
    </row>
    <row r="186" spans="1:18" ht="12.6" customHeight="1" x14ac:dyDescent="0.2"/>
    <row r="187" spans="1:18" s="32" customFormat="1" ht="12.6" customHeight="1" x14ac:dyDescent="0.2">
      <c r="A187"/>
      <c r="B187"/>
      <c r="C187"/>
      <c r="D187"/>
      <c r="E187"/>
      <c r="F187"/>
      <c r="G187"/>
      <c r="H187"/>
      <c r="I187"/>
      <c r="J187"/>
      <c r="K187"/>
      <c r="L187"/>
      <c r="M187"/>
      <c r="N187"/>
      <c r="O187"/>
      <c r="P187"/>
      <c r="Q187"/>
    </row>
    <row r="189" spans="1:18" s="32" customFormat="1" ht="22.5" customHeight="1" x14ac:dyDescent="0.2">
      <c r="A189"/>
      <c r="B189"/>
      <c r="C189"/>
      <c r="D189"/>
      <c r="E189"/>
      <c r="F189"/>
      <c r="G189"/>
      <c r="H189"/>
      <c r="I189"/>
      <c r="J189"/>
      <c r="K189"/>
      <c r="L189"/>
      <c r="M189"/>
      <c r="N189"/>
      <c r="O189"/>
      <c r="P189"/>
      <c r="Q189"/>
      <c r="R189" s="348"/>
    </row>
  </sheetData>
  <phoneticPr fontId="3" type="noConversion"/>
  <pageMargins left="0.23622047244094491" right="0.23622047244094491" top="0.74803149606299213" bottom="0.74803149606299213" header="0.31496062992125984" footer="0.31496062992125984"/>
  <pageSetup paperSize="9" scale="70" firstPageNumber="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6E1CB-913E-46DC-B825-0446AC1C78A5}">
  <sheetPr>
    <tabColor rgb="FF00B0F0"/>
  </sheetPr>
  <dimension ref="A1:Q220"/>
  <sheetViews>
    <sheetView topLeftCell="A161" zoomScaleNormal="100" workbookViewId="0">
      <selection activeCell="I9" sqref="I9"/>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ht="13.5" thickBot="1" x14ac:dyDescent="0.25">
      <c r="A1" s="543" t="s">
        <v>32</v>
      </c>
      <c r="B1" s="544"/>
      <c r="C1" s="544"/>
      <c r="D1" s="544"/>
      <c r="E1" s="544"/>
      <c r="F1" s="544"/>
      <c r="G1" s="544"/>
      <c r="H1" s="544"/>
      <c r="I1" s="545"/>
      <c r="J1" s="543"/>
      <c r="K1" s="544"/>
      <c r="L1" s="544"/>
      <c r="M1" s="544"/>
      <c r="N1" s="544"/>
      <c r="O1" s="544"/>
      <c r="P1" s="544"/>
    </row>
    <row r="2" spans="1:16" x14ac:dyDescent="0.2">
      <c r="A2" s="282"/>
      <c r="B2" s="230"/>
      <c r="C2" s="230"/>
      <c r="D2" s="230"/>
      <c r="E2" s="230"/>
      <c r="F2" s="230"/>
      <c r="G2" s="230"/>
      <c r="H2" s="230"/>
      <c r="I2" s="283"/>
      <c r="J2" s="282"/>
      <c r="K2" s="230"/>
      <c r="L2" s="230"/>
      <c r="M2" s="230"/>
      <c r="N2" s="230"/>
      <c r="O2" s="230"/>
      <c r="P2" s="230"/>
    </row>
    <row r="3" spans="1:16" ht="15" customHeight="1" x14ac:dyDescent="0.2">
      <c r="A3" s="555" t="s">
        <v>219</v>
      </c>
      <c r="B3" s="538"/>
      <c r="C3" s="538"/>
      <c r="D3" s="538"/>
      <c r="E3" s="538"/>
      <c r="F3" s="538"/>
      <c r="G3" s="230"/>
      <c r="H3" s="230"/>
      <c r="I3" s="283"/>
      <c r="J3" s="537"/>
      <c r="K3" s="538"/>
      <c r="L3" s="538"/>
      <c r="M3" s="538"/>
      <c r="N3" s="538"/>
      <c r="O3" s="538"/>
      <c r="P3" s="230"/>
    </row>
    <row r="4" spans="1:16" ht="15" customHeight="1" x14ac:dyDescent="0.2">
      <c r="A4" s="537" t="s">
        <v>34</v>
      </c>
      <c r="B4" s="538"/>
      <c r="C4" s="538"/>
      <c r="D4" s="538"/>
      <c r="E4" s="538"/>
      <c r="F4" s="538"/>
      <c r="G4" s="230"/>
      <c r="H4" s="230"/>
      <c r="I4" s="283"/>
      <c r="J4" s="537"/>
      <c r="K4" s="538"/>
      <c r="L4" s="538"/>
      <c r="M4" s="538"/>
      <c r="N4" s="538"/>
      <c r="O4" s="538"/>
      <c r="P4" s="230"/>
    </row>
    <row r="5" spans="1:16" x14ac:dyDescent="0.2">
      <c r="A5" s="59"/>
      <c r="B5" s="9"/>
      <c r="C5" s="9"/>
      <c r="D5" s="9"/>
      <c r="E5" s="9"/>
      <c r="F5" s="9"/>
      <c r="G5" s="9"/>
      <c r="H5" s="9"/>
      <c r="I5" s="97"/>
      <c r="J5" s="59"/>
      <c r="K5" s="9"/>
      <c r="L5" s="9"/>
      <c r="M5" s="9"/>
      <c r="N5" s="9"/>
      <c r="O5" s="9"/>
      <c r="P5" s="9"/>
    </row>
    <row r="6" spans="1:16" x14ac:dyDescent="0.2">
      <c r="A6" s="537" t="s">
        <v>35</v>
      </c>
      <c r="B6" s="538"/>
      <c r="C6" s="538"/>
      <c r="D6" s="538"/>
      <c r="E6" s="538"/>
      <c r="F6" s="538"/>
      <c r="G6" s="9"/>
      <c r="H6" s="9"/>
      <c r="I6" s="97"/>
      <c r="J6" s="537"/>
      <c r="K6" s="538"/>
      <c r="L6" s="538"/>
      <c r="M6" s="538"/>
      <c r="N6" s="538"/>
      <c r="O6" s="538"/>
      <c r="P6" s="9"/>
    </row>
    <row r="7" spans="1:16" x14ac:dyDescent="0.2">
      <c r="A7" s="284"/>
      <c r="B7" s="231"/>
      <c r="C7" s="231"/>
      <c r="D7" s="231"/>
      <c r="E7" s="231"/>
      <c r="F7" s="231"/>
      <c r="G7" s="231"/>
      <c r="H7" s="231"/>
      <c r="I7" s="285"/>
      <c r="J7" s="284"/>
      <c r="K7" s="231"/>
      <c r="L7" s="231"/>
      <c r="M7" s="231"/>
      <c r="N7" s="231"/>
      <c r="O7" s="231"/>
      <c r="P7" s="231"/>
    </row>
    <row r="8" spans="1:16" x14ac:dyDescent="0.2">
      <c r="A8" s="499" t="s">
        <v>36</v>
      </c>
      <c r="B8" s="500"/>
      <c r="C8" s="500"/>
      <c r="D8" s="500"/>
      <c r="E8" s="500"/>
      <c r="F8" s="500"/>
      <c r="G8" s="500"/>
      <c r="H8" s="500"/>
      <c r="I8" s="501"/>
      <c r="J8" s="499"/>
      <c r="K8" s="500"/>
      <c r="L8" s="500"/>
      <c r="M8" s="500"/>
      <c r="N8" s="500"/>
      <c r="O8" s="500"/>
      <c r="P8" s="500"/>
    </row>
    <row r="9" spans="1:16" x14ac:dyDescent="0.2">
      <c r="A9" s="287" t="s">
        <v>37</v>
      </c>
      <c r="B9" s="463" t="s">
        <v>38</v>
      </c>
      <c r="C9" s="490"/>
      <c r="D9" s="490"/>
      <c r="E9" s="490"/>
      <c r="F9" s="490"/>
      <c r="G9" s="490"/>
      <c r="H9" s="490"/>
      <c r="I9" s="288"/>
      <c r="J9" s="287"/>
      <c r="K9" s="463"/>
      <c r="L9" s="490"/>
      <c r="M9" s="490"/>
      <c r="N9" s="490"/>
      <c r="O9" s="490"/>
      <c r="P9" s="490"/>
    </row>
    <row r="10" spans="1:16" x14ac:dyDescent="0.2">
      <c r="A10" s="287" t="s">
        <v>39</v>
      </c>
      <c r="B10" s="463" t="s">
        <v>40</v>
      </c>
      <c r="C10" s="490"/>
      <c r="D10" s="490"/>
      <c r="E10" s="490"/>
      <c r="F10" s="490"/>
      <c r="G10" s="490"/>
      <c r="H10" s="490"/>
      <c r="I10" s="289" t="s">
        <v>41</v>
      </c>
      <c r="J10" s="287"/>
      <c r="K10" s="463"/>
      <c r="L10" s="490"/>
      <c r="M10" s="490"/>
      <c r="N10" s="490"/>
      <c r="O10" s="490"/>
      <c r="P10" s="490"/>
    </row>
    <row r="11" spans="1:16" x14ac:dyDescent="0.2">
      <c r="A11" s="287" t="s">
        <v>42</v>
      </c>
      <c r="B11" s="463" t="s">
        <v>43</v>
      </c>
      <c r="C11" s="463"/>
      <c r="D11" s="463"/>
      <c r="E11" s="463"/>
      <c r="F11" s="463"/>
      <c r="G11" s="463"/>
      <c r="H11" s="463"/>
      <c r="I11" s="289" t="s">
        <v>44</v>
      </c>
      <c r="J11" s="287"/>
      <c r="K11" s="463"/>
      <c r="L11" s="463"/>
      <c r="M11" s="463"/>
      <c r="N11" s="463"/>
      <c r="O11" s="463"/>
      <c r="P11" s="463"/>
    </row>
    <row r="12" spans="1:16" x14ac:dyDescent="0.2">
      <c r="A12" s="287" t="s">
        <v>45</v>
      </c>
      <c r="B12" s="463" t="s">
        <v>46</v>
      </c>
      <c r="C12" s="490"/>
      <c r="D12" s="490"/>
      <c r="E12" s="490"/>
      <c r="F12" s="490"/>
      <c r="G12" s="490"/>
      <c r="H12" s="490"/>
      <c r="I12" s="290">
        <v>60</v>
      </c>
      <c r="J12" s="287"/>
      <c r="K12" s="463"/>
      <c r="L12" s="490"/>
      <c r="M12" s="490"/>
      <c r="N12" s="490"/>
      <c r="O12" s="490"/>
      <c r="P12" s="490"/>
    </row>
    <row r="13" spans="1:16" x14ac:dyDescent="0.2">
      <c r="A13" s="282"/>
      <c r="B13" s="231"/>
      <c r="C13" s="231"/>
      <c r="D13" s="231"/>
      <c r="E13" s="231"/>
      <c r="F13" s="231"/>
      <c r="G13" s="231"/>
      <c r="H13" s="230"/>
      <c r="I13" s="283"/>
      <c r="J13" s="282"/>
      <c r="K13" s="231"/>
      <c r="L13" s="231"/>
      <c r="M13" s="231"/>
      <c r="N13" s="231"/>
      <c r="O13" s="231"/>
      <c r="P13" s="231"/>
    </row>
    <row r="14" spans="1:16" x14ac:dyDescent="0.2">
      <c r="A14" s="499" t="s">
        <v>47</v>
      </c>
      <c r="B14" s="500"/>
      <c r="C14" s="500"/>
      <c r="D14" s="500"/>
      <c r="E14" s="500"/>
      <c r="F14" s="500"/>
      <c r="G14" s="500"/>
      <c r="H14" s="500"/>
      <c r="I14" s="501"/>
      <c r="J14" s="499"/>
      <c r="K14" s="500"/>
      <c r="L14" s="500"/>
      <c r="M14" s="500"/>
      <c r="N14" s="500"/>
      <c r="O14" s="500"/>
      <c r="P14" s="500"/>
    </row>
    <row r="15" spans="1:16" x14ac:dyDescent="0.2">
      <c r="A15" s="502" t="s">
        <v>48</v>
      </c>
      <c r="B15" s="462"/>
      <c r="C15" s="462" t="s">
        <v>49</v>
      </c>
      <c r="D15" s="462"/>
      <c r="E15" s="535" t="s">
        <v>50</v>
      </c>
      <c r="F15" s="535"/>
      <c r="G15" s="535"/>
      <c r="H15" s="535"/>
      <c r="I15" s="536"/>
      <c r="J15" s="502"/>
      <c r="K15" s="462"/>
      <c r="L15" s="462"/>
      <c r="M15" s="462"/>
      <c r="N15" s="462"/>
      <c r="O15" s="462"/>
      <c r="P15" s="462"/>
    </row>
    <row r="16" spans="1:16" s="41" customFormat="1" ht="25.5" customHeight="1" x14ac:dyDescent="0.2">
      <c r="A16" s="539" t="s">
        <v>220</v>
      </c>
      <c r="B16" s="540"/>
      <c r="C16" s="460" t="s">
        <v>52</v>
      </c>
      <c r="D16" s="541"/>
      <c r="E16" s="542" t="s">
        <v>18</v>
      </c>
      <c r="F16" s="542"/>
      <c r="G16" s="542"/>
      <c r="H16" s="542"/>
      <c r="I16" s="335">
        <v>1</v>
      </c>
      <c r="J16" s="539"/>
      <c r="K16" s="540"/>
      <c r="L16" s="460"/>
      <c r="M16" s="540"/>
      <c r="O16" s="281"/>
      <c r="P16" s="281"/>
    </row>
    <row r="17" spans="1:16" ht="15" customHeight="1" x14ac:dyDescent="0.2">
      <c r="A17" s="293"/>
      <c r="B17" s="232"/>
      <c r="C17" s="31"/>
      <c r="D17" s="233"/>
      <c r="E17" s="32"/>
      <c r="F17" s="234"/>
      <c r="G17" s="234"/>
      <c r="H17" s="234"/>
      <c r="I17" s="294"/>
      <c r="J17" s="293"/>
      <c r="K17" s="232"/>
      <c r="L17" s="31"/>
      <c r="M17" s="233"/>
      <c r="N17" s="32"/>
      <c r="O17" s="234"/>
      <c r="P17" s="234"/>
    </row>
    <row r="18" spans="1:16" ht="15" customHeight="1" x14ac:dyDescent="0.2">
      <c r="A18" s="295" t="s">
        <v>53</v>
      </c>
      <c r="B18" s="232"/>
      <c r="C18" s="31"/>
      <c r="D18" s="233"/>
      <c r="E18" s="32"/>
      <c r="F18" s="234"/>
      <c r="G18" s="234"/>
      <c r="H18" s="234"/>
      <c r="I18" s="294"/>
      <c r="J18" s="295"/>
      <c r="K18" s="232"/>
      <c r="L18" s="31"/>
      <c r="M18" s="233"/>
      <c r="N18" s="32"/>
      <c r="O18" s="234"/>
      <c r="P18" s="234"/>
    </row>
    <row r="19" spans="1:16" ht="15" customHeight="1" x14ac:dyDescent="0.2">
      <c r="A19" s="295" t="s">
        <v>54</v>
      </c>
      <c r="B19" s="232"/>
      <c r="C19" s="31"/>
      <c r="D19" s="233"/>
      <c r="E19" s="32"/>
      <c r="F19" s="234"/>
      <c r="G19" s="234"/>
      <c r="H19" s="234"/>
      <c r="I19" s="294"/>
      <c r="J19" s="295"/>
      <c r="K19" s="232"/>
      <c r="L19" s="31"/>
      <c r="M19" s="233"/>
      <c r="N19" s="32"/>
      <c r="O19" s="234"/>
      <c r="P19" s="234"/>
    </row>
    <row r="20" spans="1:16" ht="15" customHeight="1" x14ac:dyDescent="0.2">
      <c r="A20" s="295" t="s">
        <v>55</v>
      </c>
      <c r="B20" s="232"/>
      <c r="C20" s="31"/>
      <c r="D20" s="233"/>
      <c r="E20" s="32"/>
      <c r="F20" s="234"/>
      <c r="G20" s="234"/>
      <c r="H20" s="234"/>
      <c r="I20" s="294"/>
      <c r="J20" s="295"/>
      <c r="K20" s="232"/>
      <c r="L20" s="31"/>
      <c r="M20" s="233"/>
      <c r="N20" s="32"/>
      <c r="O20" s="234"/>
      <c r="P20" s="234"/>
    </row>
    <row r="21" spans="1:16" ht="15" customHeight="1" x14ac:dyDescent="0.2">
      <c r="A21" s="295" t="s">
        <v>56</v>
      </c>
      <c r="B21" s="232"/>
      <c r="C21" s="31"/>
      <c r="D21" s="233"/>
      <c r="E21" s="32"/>
      <c r="F21" s="234"/>
      <c r="G21" s="234"/>
      <c r="H21" s="234"/>
      <c r="I21" s="294"/>
      <c r="J21" s="295"/>
      <c r="K21" s="232"/>
      <c r="L21" s="31"/>
      <c r="M21" s="233"/>
      <c r="N21" s="32"/>
      <c r="O21" s="234"/>
      <c r="P21" s="234"/>
    </row>
    <row r="22" spans="1:16" ht="15" customHeight="1" x14ac:dyDescent="0.2">
      <c r="A22" s="296"/>
      <c r="B22" s="232"/>
      <c r="C22" s="31"/>
      <c r="D22" s="233"/>
      <c r="E22" s="32"/>
      <c r="F22" s="234"/>
      <c r="G22" s="234"/>
      <c r="H22" s="234"/>
      <c r="I22" s="297"/>
      <c r="J22" s="296"/>
      <c r="K22" s="232"/>
      <c r="L22" s="31"/>
      <c r="M22" s="233"/>
      <c r="N22" s="32"/>
      <c r="O22" s="234"/>
      <c r="P22" s="234"/>
    </row>
    <row r="23" spans="1:16" ht="15" customHeight="1" x14ac:dyDescent="0.2">
      <c r="A23" s="298" t="s">
        <v>57</v>
      </c>
      <c r="B23" s="232"/>
      <c r="C23" s="31"/>
      <c r="D23" s="233"/>
      <c r="E23" s="32"/>
      <c r="F23" s="234"/>
      <c r="G23" s="234"/>
      <c r="H23" s="234"/>
      <c r="I23" s="294"/>
      <c r="J23" s="298"/>
      <c r="K23" s="232"/>
      <c r="L23" s="31"/>
      <c r="M23" s="233"/>
      <c r="N23" s="32"/>
      <c r="O23" s="234"/>
      <c r="P23" s="234"/>
    </row>
    <row r="24" spans="1:16" ht="15" customHeight="1" x14ac:dyDescent="0.2">
      <c r="A24" s="293"/>
      <c r="B24" s="232"/>
      <c r="C24" s="31"/>
      <c r="D24" s="233"/>
      <c r="E24" s="32"/>
      <c r="F24" s="234"/>
      <c r="G24" s="234"/>
      <c r="H24" s="234"/>
      <c r="I24" s="294"/>
      <c r="J24" s="293"/>
      <c r="K24" s="232"/>
      <c r="L24" s="31"/>
      <c r="M24" s="233"/>
      <c r="N24" s="32"/>
      <c r="O24" s="234"/>
      <c r="P24" s="234"/>
    </row>
    <row r="25" spans="1:16" ht="15" customHeight="1" x14ac:dyDescent="0.2">
      <c r="A25" s="298" t="s">
        <v>58</v>
      </c>
      <c r="B25" s="232"/>
      <c r="C25" s="31"/>
      <c r="D25" s="233"/>
      <c r="E25" s="32"/>
      <c r="F25" s="234"/>
      <c r="G25" s="234"/>
      <c r="H25" s="234"/>
      <c r="I25" s="294"/>
      <c r="J25" s="298"/>
      <c r="K25" s="232"/>
      <c r="L25" s="31"/>
      <c r="M25" s="233"/>
      <c r="N25" s="32"/>
      <c r="O25" s="234"/>
      <c r="P25" s="234"/>
    </row>
    <row r="26" spans="1:16" ht="15" customHeight="1" x14ac:dyDescent="0.2">
      <c r="A26" s="295" t="s">
        <v>59</v>
      </c>
      <c r="B26" s="232"/>
      <c r="C26" s="31"/>
      <c r="D26" s="233"/>
      <c r="E26" s="32"/>
      <c r="F26" s="234"/>
      <c r="G26" s="234"/>
      <c r="H26" s="234"/>
      <c r="I26" s="294"/>
      <c r="J26" s="295"/>
      <c r="K26" s="232"/>
      <c r="L26" s="31"/>
      <c r="M26" s="233"/>
      <c r="N26" s="32"/>
      <c r="O26" s="234"/>
      <c r="P26" s="234"/>
    </row>
    <row r="27" spans="1:16" x14ac:dyDescent="0.2">
      <c r="A27" s="499" t="s">
        <v>60</v>
      </c>
      <c r="B27" s="500"/>
      <c r="C27" s="500"/>
      <c r="D27" s="500"/>
      <c r="E27" s="500"/>
      <c r="F27" s="500"/>
      <c r="G27" s="500"/>
      <c r="H27" s="500"/>
      <c r="I27" s="501"/>
      <c r="J27" s="499"/>
      <c r="K27" s="500"/>
      <c r="L27" s="500"/>
      <c r="M27" s="500"/>
      <c r="N27" s="500"/>
      <c r="O27" s="500"/>
      <c r="P27" s="500"/>
    </row>
    <row r="28" spans="1:16" ht="25.5" x14ac:dyDescent="0.2">
      <c r="A28" s="299">
        <v>1</v>
      </c>
      <c r="B28" s="534" t="s">
        <v>61</v>
      </c>
      <c r="C28" s="534"/>
      <c r="D28" s="534"/>
      <c r="E28" s="534"/>
      <c r="F28" s="534"/>
      <c r="G28" s="534"/>
      <c r="H28" s="534"/>
      <c r="I28" s="300" t="str">
        <f>A16</f>
        <v>Remanejamento de moveis e equipamentos</v>
      </c>
      <c r="J28" s="299"/>
      <c r="K28" s="534"/>
      <c r="L28" s="534"/>
      <c r="M28" s="534"/>
      <c r="N28" s="534"/>
      <c r="O28" s="534"/>
      <c r="P28" s="534"/>
    </row>
    <row r="29" spans="1:16" x14ac:dyDescent="0.2">
      <c r="A29" s="287">
        <v>2</v>
      </c>
      <c r="B29" s="463" t="s">
        <v>62</v>
      </c>
      <c r="C29" s="463"/>
      <c r="D29" s="463"/>
      <c r="E29" s="463"/>
      <c r="F29" s="463"/>
      <c r="G29" s="463"/>
      <c r="H29" s="463"/>
      <c r="I29" s="301" t="s">
        <v>63</v>
      </c>
      <c r="J29" s="287"/>
      <c r="K29" s="463"/>
      <c r="L29" s="463"/>
      <c r="M29" s="463"/>
      <c r="N29" s="463"/>
      <c r="O29" s="463"/>
      <c r="P29" s="463"/>
    </row>
    <row r="30" spans="1:16" x14ac:dyDescent="0.2">
      <c r="A30" s="287">
        <v>3</v>
      </c>
      <c r="B30" s="490" t="s">
        <v>64</v>
      </c>
      <c r="C30" s="490"/>
      <c r="D30" s="490"/>
      <c r="E30" s="490"/>
      <c r="F30" s="490"/>
      <c r="G30" s="490"/>
      <c r="H30" s="490"/>
      <c r="I30" s="302"/>
      <c r="J30" s="287"/>
      <c r="K30" s="490"/>
      <c r="L30" s="490"/>
      <c r="M30" s="490"/>
      <c r="N30" s="490"/>
      <c r="O30" s="490"/>
      <c r="P30" s="490"/>
    </row>
    <row r="31" spans="1:16" x14ac:dyDescent="0.2">
      <c r="A31" s="299">
        <v>4</v>
      </c>
      <c r="B31" s="534" t="s">
        <v>65</v>
      </c>
      <c r="C31" s="534"/>
      <c r="D31" s="534"/>
      <c r="E31" s="534"/>
      <c r="F31" s="534"/>
      <c r="G31" s="534"/>
      <c r="H31" s="534"/>
      <c r="I31" s="303" t="s">
        <v>201</v>
      </c>
      <c r="J31" s="299"/>
      <c r="K31" s="534"/>
      <c r="L31" s="534"/>
      <c r="M31" s="534"/>
      <c r="N31" s="534"/>
      <c r="O31" s="534"/>
      <c r="P31" s="534"/>
    </row>
    <row r="32" spans="1:16" x14ac:dyDescent="0.2">
      <c r="A32" s="287">
        <v>5</v>
      </c>
      <c r="B32" s="463" t="s">
        <v>67</v>
      </c>
      <c r="C32" s="490"/>
      <c r="D32" s="490"/>
      <c r="E32" s="490"/>
      <c r="F32" s="490"/>
      <c r="G32" s="490"/>
      <c r="H32" s="490"/>
      <c r="I32" s="288">
        <v>45658</v>
      </c>
      <c r="J32" s="287"/>
      <c r="K32" s="463"/>
      <c r="L32" s="490"/>
      <c r="M32" s="490"/>
      <c r="N32" s="490"/>
      <c r="O32" s="490"/>
      <c r="P32" s="490"/>
    </row>
    <row r="33" spans="1:17" x14ac:dyDescent="0.2">
      <c r="A33" s="282"/>
      <c r="B33" s="231"/>
      <c r="C33" s="231"/>
      <c r="D33" s="231"/>
      <c r="E33" s="231"/>
      <c r="F33" s="231"/>
      <c r="G33" s="231"/>
      <c r="H33" s="231"/>
      <c r="I33" s="304"/>
      <c r="J33" s="282"/>
      <c r="K33" s="231"/>
      <c r="L33" s="231"/>
      <c r="M33" s="231"/>
      <c r="N33" s="231"/>
      <c r="O33" s="231"/>
      <c r="P33" s="231"/>
    </row>
    <row r="34" spans="1:17" x14ac:dyDescent="0.2">
      <c r="A34" s="295" t="s">
        <v>68</v>
      </c>
      <c r="B34" s="231"/>
      <c r="C34" s="231"/>
      <c r="D34" s="231"/>
      <c r="E34" s="231"/>
      <c r="F34" s="231"/>
      <c r="G34" s="231"/>
      <c r="H34" s="231"/>
      <c r="I34" s="304"/>
      <c r="J34" s="295"/>
      <c r="K34" s="231"/>
      <c r="L34" s="231"/>
      <c r="M34" s="231"/>
      <c r="N34" s="231"/>
      <c r="O34" s="231"/>
      <c r="P34" s="231"/>
    </row>
    <row r="35" spans="1:17" x14ac:dyDescent="0.2">
      <c r="A35" s="295" t="s">
        <v>69</v>
      </c>
      <c r="B35" s="231"/>
      <c r="C35" s="231"/>
      <c r="D35" s="231"/>
      <c r="E35" s="231"/>
      <c r="F35" s="231"/>
      <c r="G35" s="231"/>
      <c r="H35" s="231"/>
      <c r="I35" s="304"/>
      <c r="J35" s="295"/>
      <c r="K35" s="231"/>
      <c r="L35" s="231"/>
      <c r="M35" s="231"/>
      <c r="N35" s="231"/>
      <c r="O35" s="231"/>
      <c r="P35" s="231"/>
    </row>
    <row r="36" spans="1:17" x14ac:dyDescent="0.2">
      <c r="A36" s="57"/>
      <c r="I36" s="58"/>
      <c r="J36" s="57"/>
    </row>
    <row r="37" spans="1:17" x14ac:dyDescent="0.2">
      <c r="A37" s="504" t="s">
        <v>70</v>
      </c>
      <c r="B37" s="505"/>
      <c r="C37" s="505"/>
      <c r="D37" s="505"/>
      <c r="E37" s="505"/>
      <c r="F37" s="505"/>
      <c r="G37" s="505"/>
      <c r="H37" s="505"/>
      <c r="I37" s="506"/>
      <c r="J37" s="504"/>
      <c r="K37" s="505"/>
      <c r="L37" s="505"/>
      <c r="M37" s="505"/>
      <c r="N37" s="505"/>
      <c r="O37" s="505"/>
      <c r="P37" s="505"/>
    </row>
    <row r="38" spans="1:17" x14ac:dyDescent="0.2">
      <c r="A38" s="291">
        <v>1</v>
      </c>
      <c r="B38" s="462" t="s">
        <v>71</v>
      </c>
      <c r="C38" s="462"/>
      <c r="D38" s="462"/>
      <c r="E38" s="462"/>
      <c r="F38" s="462"/>
      <c r="G38" s="462"/>
      <c r="H38" s="8" t="s">
        <v>72</v>
      </c>
      <c r="I38" s="292" t="s">
        <v>73</v>
      </c>
      <c r="J38" s="291"/>
      <c r="K38" s="462"/>
      <c r="L38" s="462"/>
      <c r="M38" s="462"/>
      <c r="N38" s="462"/>
      <c r="O38" s="462"/>
      <c r="P38" s="462"/>
    </row>
    <row r="39" spans="1:17" x14ac:dyDescent="0.2">
      <c r="A39" s="291" t="s">
        <v>37</v>
      </c>
      <c r="B39" s="463" t="s">
        <v>74</v>
      </c>
      <c r="C39" s="463"/>
      <c r="D39" s="463"/>
      <c r="E39" s="463"/>
      <c r="F39" s="463"/>
      <c r="G39" s="463"/>
      <c r="H39" s="20"/>
      <c r="I39" s="305">
        <f>I30</f>
        <v>0</v>
      </c>
      <c r="J39" s="291"/>
      <c r="K39" s="463"/>
      <c r="L39" s="463"/>
      <c r="M39" s="463"/>
      <c r="N39" s="463"/>
      <c r="O39" s="463"/>
      <c r="P39" s="463"/>
    </row>
    <row r="40" spans="1:17" x14ac:dyDescent="0.2">
      <c r="A40" s="291" t="s">
        <v>39</v>
      </c>
      <c r="B40" s="463" t="s">
        <v>75</v>
      </c>
      <c r="C40" s="463"/>
      <c r="D40" s="463"/>
      <c r="E40" s="463"/>
      <c r="F40" s="463"/>
      <c r="G40" s="463"/>
      <c r="H40" s="2"/>
      <c r="I40" s="305">
        <f>I39*H40</f>
        <v>0</v>
      </c>
      <c r="J40" s="291"/>
      <c r="K40" s="463"/>
      <c r="L40" s="463"/>
      <c r="M40" s="463"/>
      <c r="N40" s="463"/>
      <c r="O40" s="463"/>
      <c r="P40" s="463"/>
      <c r="Q40" s="25"/>
    </row>
    <row r="41" spans="1:17" x14ac:dyDescent="0.2">
      <c r="A41" s="291" t="s">
        <v>42</v>
      </c>
      <c r="B41" s="463" t="s">
        <v>76</v>
      </c>
      <c r="C41" s="463"/>
      <c r="D41" s="463"/>
      <c r="E41" s="463"/>
      <c r="F41" s="463"/>
      <c r="G41" s="463"/>
      <c r="H41" s="2"/>
      <c r="I41" s="305">
        <f>H41*I39</f>
        <v>0</v>
      </c>
      <c r="J41" s="291"/>
      <c r="K41" s="463"/>
      <c r="L41" s="463"/>
      <c r="M41" s="463"/>
      <c r="N41" s="463"/>
      <c r="O41" s="463"/>
      <c r="P41" s="463"/>
    </row>
    <row r="42" spans="1:17" x14ac:dyDescent="0.2">
      <c r="A42" s="291" t="s">
        <v>45</v>
      </c>
      <c r="B42" s="463" t="s">
        <v>77</v>
      </c>
      <c r="C42" s="463"/>
      <c r="D42" s="463"/>
      <c r="E42" s="463"/>
      <c r="F42" s="463"/>
      <c r="G42" s="463"/>
      <c r="H42" s="2"/>
      <c r="I42" s="305">
        <v>0</v>
      </c>
      <c r="J42" s="291"/>
      <c r="K42" s="463"/>
      <c r="L42" s="463"/>
      <c r="M42" s="463"/>
      <c r="N42" s="463"/>
      <c r="O42" s="463"/>
      <c r="P42" s="463"/>
      <c r="Q42" s="25"/>
    </row>
    <row r="43" spans="1:17" x14ac:dyDescent="0.2">
      <c r="A43" s="291" t="s">
        <v>78</v>
      </c>
      <c r="B43" s="463" t="s">
        <v>79</v>
      </c>
      <c r="C43" s="463"/>
      <c r="D43" s="463"/>
      <c r="E43" s="463"/>
      <c r="F43" s="463"/>
      <c r="G43" s="463"/>
      <c r="H43" s="5"/>
      <c r="I43" s="305">
        <v>0</v>
      </c>
      <c r="J43" s="291"/>
      <c r="K43" s="463"/>
      <c r="L43" s="463"/>
      <c r="M43" s="463"/>
      <c r="N43" s="463"/>
      <c r="O43" s="463"/>
      <c r="P43" s="463"/>
      <c r="Q43" s="25"/>
    </row>
    <row r="44" spans="1:17" x14ac:dyDescent="0.2">
      <c r="A44" s="291" t="s">
        <v>80</v>
      </c>
      <c r="B44" s="463" t="s">
        <v>81</v>
      </c>
      <c r="C44" s="463"/>
      <c r="D44" s="463"/>
      <c r="E44" s="463"/>
      <c r="F44" s="463"/>
      <c r="G44" s="463"/>
      <c r="H44" s="2"/>
      <c r="I44" s="305">
        <v>0</v>
      </c>
      <c r="J44" s="291"/>
      <c r="K44" s="463"/>
      <c r="L44" s="463"/>
      <c r="M44" s="463"/>
      <c r="N44" s="463"/>
      <c r="O44" s="463"/>
      <c r="P44" s="463"/>
    </row>
    <row r="45" spans="1:17" x14ac:dyDescent="0.2">
      <c r="A45" s="497" t="s">
        <v>82</v>
      </c>
      <c r="B45" s="500"/>
      <c r="C45" s="500"/>
      <c r="D45" s="500"/>
      <c r="E45" s="500"/>
      <c r="F45" s="500"/>
      <c r="G45" s="500"/>
      <c r="H45" s="500"/>
      <c r="I45" s="306">
        <f>SUM(I39:I44)</f>
        <v>0</v>
      </c>
      <c r="J45" s="497"/>
      <c r="K45" s="500"/>
      <c r="L45" s="500"/>
      <c r="M45" s="500"/>
      <c r="N45" s="500"/>
      <c r="O45" s="500"/>
      <c r="P45" s="500"/>
    </row>
    <row r="46" spans="1:17" s="9" customFormat="1" x14ac:dyDescent="0.2">
      <c r="A46" s="59"/>
      <c r="I46" s="97"/>
      <c r="J46" s="59"/>
    </row>
    <row r="47" spans="1:17" s="9" customFormat="1" x14ac:dyDescent="0.2">
      <c r="A47" s="295" t="s">
        <v>83</v>
      </c>
      <c r="I47" s="97"/>
      <c r="J47" s="295"/>
    </row>
    <row r="48" spans="1:17" s="9" customFormat="1" x14ac:dyDescent="0.2">
      <c r="A48" s="295" t="s">
        <v>84</v>
      </c>
      <c r="I48" s="97"/>
      <c r="J48" s="295"/>
    </row>
    <row r="49" spans="1:16" x14ac:dyDescent="0.2">
      <c r="A49" s="307"/>
      <c r="B49" s="3"/>
      <c r="C49" s="3"/>
      <c r="D49" s="3"/>
      <c r="E49" s="3"/>
      <c r="F49" s="3"/>
      <c r="G49" s="3"/>
      <c r="H49" s="3"/>
      <c r="I49" s="61"/>
      <c r="J49" s="307"/>
      <c r="K49" s="3"/>
      <c r="L49" s="3"/>
      <c r="M49" s="3"/>
      <c r="N49" s="3"/>
      <c r="O49" s="3"/>
      <c r="P49" s="3"/>
    </row>
    <row r="50" spans="1:16" x14ac:dyDescent="0.2">
      <c r="A50" s="504" t="s">
        <v>85</v>
      </c>
      <c r="B50" s="505"/>
      <c r="C50" s="505"/>
      <c r="D50" s="505"/>
      <c r="E50" s="505"/>
      <c r="F50" s="505"/>
      <c r="G50" s="505"/>
      <c r="H50" s="505"/>
      <c r="I50" s="506"/>
      <c r="J50" s="504"/>
      <c r="K50" s="505"/>
      <c r="L50" s="505"/>
      <c r="M50" s="505"/>
      <c r="N50" s="505"/>
      <c r="O50" s="505"/>
      <c r="P50" s="505"/>
    </row>
    <row r="51" spans="1:16" x14ac:dyDescent="0.2">
      <c r="A51" s="308" t="s">
        <v>86</v>
      </c>
      <c r="B51" s="531" t="s">
        <v>87</v>
      </c>
      <c r="C51" s="532"/>
      <c r="D51" s="532"/>
      <c r="E51" s="532"/>
      <c r="F51" s="532"/>
      <c r="G51" s="533"/>
      <c r="H51" s="8" t="s">
        <v>72</v>
      </c>
      <c r="I51" s="292" t="s">
        <v>73</v>
      </c>
      <c r="J51" s="308"/>
      <c r="K51" s="531"/>
      <c r="L51" s="532"/>
      <c r="M51" s="532"/>
      <c r="N51" s="532"/>
      <c r="O51" s="532"/>
      <c r="P51" s="533"/>
    </row>
    <row r="52" spans="1:16" ht="13.5" customHeight="1" x14ac:dyDescent="0.2">
      <c r="A52" s="291" t="s">
        <v>37</v>
      </c>
      <c r="B52" s="463" t="s">
        <v>88</v>
      </c>
      <c r="C52" s="463"/>
      <c r="D52" s="463"/>
      <c r="E52" s="463"/>
      <c r="F52" s="463"/>
      <c r="G52" s="463"/>
      <c r="H52" s="1">
        <f>1/12</f>
        <v>8.3333333333333329E-2</v>
      </c>
      <c r="I52" s="82">
        <f>$I$45*H52</f>
        <v>0</v>
      </c>
      <c r="J52" s="291"/>
      <c r="K52" s="463"/>
      <c r="L52" s="463"/>
      <c r="M52" s="463"/>
      <c r="N52" s="463"/>
      <c r="O52" s="463"/>
      <c r="P52" s="463"/>
    </row>
    <row r="53" spans="1:16" x14ac:dyDescent="0.2">
      <c r="A53" s="291" t="s">
        <v>39</v>
      </c>
      <c r="B53" s="463" t="s">
        <v>89</v>
      </c>
      <c r="C53" s="463"/>
      <c r="D53" s="463"/>
      <c r="E53" s="463"/>
      <c r="F53" s="463"/>
      <c r="G53" s="463"/>
      <c r="H53" s="22">
        <v>0.121</v>
      </c>
      <c r="I53" s="82">
        <f>$I$45*H53</f>
        <v>0</v>
      </c>
      <c r="J53" s="291"/>
      <c r="K53" s="463"/>
      <c r="L53" s="463"/>
      <c r="M53" s="463"/>
      <c r="N53" s="463"/>
      <c r="O53" s="463"/>
      <c r="P53" s="463"/>
    </row>
    <row r="54" spans="1:16" x14ac:dyDescent="0.2">
      <c r="A54" s="499" t="s">
        <v>90</v>
      </c>
      <c r="B54" s="500"/>
      <c r="C54" s="500"/>
      <c r="D54" s="500"/>
      <c r="E54" s="500"/>
      <c r="F54" s="500"/>
      <c r="G54" s="500"/>
      <c r="H54" s="33">
        <f>TRUNC(SUM(H52:H53),4)</f>
        <v>0.20430000000000001</v>
      </c>
      <c r="I54" s="309">
        <f>SUM(I52:I53)</f>
        <v>0</v>
      </c>
      <c r="J54" s="499"/>
      <c r="K54" s="500"/>
      <c r="L54" s="500"/>
      <c r="M54" s="500"/>
      <c r="N54" s="500"/>
      <c r="O54" s="500"/>
      <c r="P54" s="500"/>
    </row>
    <row r="55" spans="1:16" ht="21.95" customHeight="1" x14ac:dyDescent="0.2">
      <c r="A55" s="308" t="s">
        <v>42</v>
      </c>
      <c r="B55" s="524" t="s">
        <v>91</v>
      </c>
      <c r="C55" s="524"/>
      <c r="D55" s="524"/>
      <c r="E55" s="524"/>
      <c r="F55" s="524"/>
      <c r="G55" s="524"/>
      <c r="H55" s="149">
        <f>H54*H75</f>
        <v>7.518240000000001E-2</v>
      </c>
      <c r="I55" s="83">
        <f>$I$45*H55</f>
        <v>0</v>
      </c>
      <c r="J55" s="308"/>
      <c r="K55" s="524"/>
      <c r="L55" s="524"/>
      <c r="M55" s="524"/>
      <c r="N55" s="524"/>
      <c r="O55" s="524"/>
      <c r="P55" s="524"/>
    </row>
    <row r="56" spans="1:16" x14ac:dyDescent="0.2">
      <c r="A56" s="499" t="s">
        <v>92</v>
      </c>
      <c r="B56" s="500"/>
      <c r="C56" s="500"/>
      <c r="D56" s="500"/>
      <c r="E56" s="500"/>
      <c r="F56" s="500"/>
      <c r="G56" s="500"/>
      <c r="H56" s="33">
        <f>TRUNC(SUM(H54:H55),4)</f>
        <v>0.27939999999999998</v>
      </c>
      <c r="I56" s="309">
        <f>SUM(I54:I55)</f>
        <v>0</v>
      </c>
      <c r="J56" s="499"/>
      <c r="K56" s="500"/>
      <c r="L56" s="500"/>
      <c r="M56" s="500"/>
      <c r="N56" s="500"/>
      <c r="O56" s="500"/>
      <c r="P56" s="500"/>
    </row>
    <row r="57" spans="1:16" x14ac:dyDescent="0.2">
      <c r="A57" s="307"/>
      <c r="B57" s="3"/>
      <c r="C57" s="3"/>
      <c r="D57" s="3"/>
      <c r="E57" s="3"/>
      <c r="F57" s="3"/>
      <c r="G57" s="3"/>
      <c r="H57" s="35"/>
      <c r="I57" s="61"/>
      <c r="J57" s="307"/>
      <c r="K57" s="3"/>
      <c r="L57" s="3"/>
      <c r="M57" s="3"/>
      <c r="N57" s="3"/>
      <c r="O57" s="3"/>
      <c r="P57" s="3"/>
    </row>
    <row r="58" spans="1:16" x14ac:dyDescent="0.2">
      <c r="A58" s="295" t="s">
        <v>93</v>
      </c>
      <c r="B58" s="3"/>
      <c r="C58" s="3"/>
      <c r="D58" s="3"/>
      <c r="E58" s="3"/>
      <c r="F58" s="3"/>
      <c r="G58" s="3"/>
      <c r="H58" s="35"/>
      <c r="I58" s="61"/>
      <c r="J58" s="295"/>
      <c r="K58" s="3"/>
      <c r="L58" s="3"/>
      <c r="M58" s="3"/>
      <c r="N58" s="3"/>
      <c r="O58" s="3"/>
      <c r="P58" s="3"/>
    </row>
    <row r="59" spans="1:16" x14ac:dyDescent="0.2">
      <c r="A59" s="295" t="s">
        <v>94</v>
      </c>
      <c r="B59" s="3"/>
      <c r="C59" s="3"/>
      <c r="D59" s="3"/>
      <c r="E59" s="3"/>
      <c r="F59" s="3"/>
      <c r="G59" s="3"/>
      <c r="H59" s="35"/>
      <c r="I59" s="61"/>
      <c r="J59" s="295"/>
      <c r="K59" s="3"/>
      <c r="L59" s="3"/>
      <c r="M59" s="3"/>
      <c r="N59" s="3"/>
      <c r="O59" s="3"/>
      <c r="P59" s="3"/>
    </row>
    <row r="60" spans="1:16" x14ac:dyDescent="0.2">
      <c r="A60" s="295" t="s">
        <v>95</v>
      </c>
      <c r="B60" s="3"/>
      <c r="C60" s="3"/>
      <c r="D60" s="3"/>
      <c r="E60" s="3"/>
      <c r="F60" s="3"/>
      <c r="G60" s="3"/>
      <c r="H60" s="35"/>
      <c r="I60" s="61"/>
      <c r="J60" s="295"/>
      <c r="K60" s="3"/>
      <c r="L60" s="3"/>
      <c r="M60" s="3"/>
      <c r="N60" s="3"/>
      <c r="O60" s="3"/>
      <c r="P60" s="3"/>
    </row>
    <row r="61" spans="1:16" x14ac:dyDescent="0.2">
      <c r="A61" s="295" t="s">
        <v>96</v>
      </c>
      <c r="B61" s="9"/>
      <c r="C61" s="9"/>
      <c r="D61" s="9"/>
      <c r="E61" s="9"/>
      <c r="F61" s="9"/>
      <c r="G61" s="9"/>
      <c r="H61" s="9"/>
      <c r="I61" s="97"/>
      <c r="J61" s="295"/>
      <c r="K61" s="9"/>
      <c r="L61" s="9"/>
      <c r="M61" s="9"/>
      <c r="N61" s="9"/>
      <c r="O61" s="9"/>
      <c r="P61" s="9"/>
    </row>
    <row r="62" spans="1:16" x14ac:dyDescent="0.2">
      <c r="A62" s="295" t="s">
        <v>97</v>
      </c>
      <c r="B62" s="9"/>
      <c r="C62" s="9"/>
      <c r="D62" s="9"/>
      <c r="E62" s="9"/>
      <c r="F62" s="9"/>
      <c r="G62" s="9"/>
      <c r="H62" s="9"/>
      <c r="I62" s="97"/>
      <c r="J62" s="295"/>
      <c r="K62" s="9"/>
      <c r="L62" s="9"/>
      <c r="M62" s="9"/>
      <c r="N62" s="9"/>
      <c r="O62" s="9"/>
      <c r="P62" s="9"/>
    </row>
    <row r="63" spans="1:16" x14ac:dyDescent="0.2">
      <c r="A63" s="295"/>
      <c r="B63" s="9"/>
      <c r="C63" s="9"/>
      <c r="D63" s="9"/>
      <c r="E63" s="9"/>
      <c r="F63" s="9"/>
      <c r="G63" s="9"/>
      <c r="H63" s="9"/>
      <c r="I63" s="97"/>
      <c r="J63" s="295"/>
      <c r="K63" s="9"/>
      <c r="L63" s="9"/>
      <c r="M63" s="9"/>
      <c r="N63" s="9"/>
      <c r="O63" s="9"/>
      <c r="P63" s="9"/>
    </row>
    <row r="64" spans="1:16" x14ac:dyDescent="0.2">
      <c r="A64" s="295"/>
      <c r="B64" s="9"/>
      <c r="C64" s="9"/>
      <c r="D64" s="9"/>
      <c r="E64" s="9"/>
      <c r="F64" s="9"/>
      <c r="G64" s="9"/>
      <c r="H64" s="9"/>
      <c r="I64" s="97"/>
      <c r="J64" s="295"/>
      <c r="K64" s="9"/>
      <c r="L64" s="9"/>
      <c r="M64" s="9"/>
      <c r="N64" s="9"/>
      <c r="O64" s="9"/>
      <c r="P64" s="9"/>
    </row>
    <row r="65" spans="1:17" x14ac:dyDescent="0.2">
      <c r="A65" s="42"/>
      <c r="B65" s="36"/>
      <c r="C65" s="36"/>
      <c r="D65" s="36"/>
      <c r="E65" s="36"/>
      <c r="F65" s="36"/>
      <c r="G65" s="36"/>
      <c r="H65" s="36"/>
      <c r="I65" s="310"/>
      <c r="J65" s="42"/>
      <c r="K65" s="36"/>
      <c r="L65" s="36"/>
      <c r="M65" s="36"/>
      <c r="N65" s="36"/>
      <c r="O65" s="36"/>
      <c r="P65" s="36"/>
    </row>
    <row r="66" spans="1:17" x14ac:dyDescent="0.2">
      <c r="A66" s="311" t="s">
        <v>98</v>
      </c>
      <c r="B66" s="483" t="s">
        <v>99</v>
      </c>
      <c r="C66" s="484"/>
      <c r="D66" s="484"/>
      <c r="E66" s="484"/>
      <c r="F66" s="484"/>
      <c r="G66" s="485"/>
      <c r="H66" s="26" t="s">
        <v>72</v>
      </c>
      <c r="I66" s="286" t="s">
        <v>73</v>
      </c>
      <c r="J66" s="311"/>
      <c r="K66" s="483"/>
      <c r="L66" s="484"/>
      <c r="M66" s="484"/>
      <c r="N66" s="484"/>
      <c r="O66" s="484"/>
      <c r="P66" s="485"/>
    </row>
    <row r="67" spans="1:17" x14ac:dyDescent="0.2">
      <c r="A67" s="291" t="s">
        <v>37</v>
      </c>
      <c r="B67" s="463" t="s">
        <v>100</v>
      </c>
      <c r="C67" s="463"/>
      <c r="D67" s="463"/>
      <c r="E67" s="463"/>
      <c r="F67" s="463"/>
      <c r="G67" s="463"/>
      <c r="H67" s="1">
        <v>0.2</v>
      </c>
      <c r="I67" s="82">
        <f t="shared" ref="I67:I74" si="0">H67*($I$45)</f>
        <v>0</v>
      </c>
      <c r="J67" s="291"/>
      <c r="K67" s="463"/>
      <c r="L67" s="463"/>
      <c r="M67" s="463"/>
      <c r="N67" s="463"/>
      <c r="O67" s="463"/>
      <c r="P67" s="463"/>
    </row>
    <row r="68" spans="1:17" x14ac:dyDescent="0.2">
      <c r="A68" s="291" t="s">
        <v>39</v>
      </c>
      <c r="B68" s="463" t="s">
        <v>101</v>
      </c>
      <c r="C68" s="463"/>
      <c r="D68" s="463"/>
      <c r="E68" s="463"/>
      <c r="F68" s="463"/>
      <c r="G68" s="463"/>
      <c r="H68" s="1">
        <v>2.5000000000000001E-2</v>
      </c>
      <c r="I68" s="82">
        <f t="shared" si="0"/>
        <v>0</v>
      </c>
      <c r="J68" s="291"/>
      <c r="K68" s="463"/>
      <c r="L68" s="463"/>
      <c r="M68" s="463"/>
      <c r="N68" s="463"/>
      <c r="O68" s="463"/>
      <c r="P68" s="463"/>
    </row>
    <row r="69" spans="1:17" x14ac:dyDescent="0.2">
      <c r="A69" s="291" t="s">
        <v>42</v>
      </c>
      <c r="B69" s="463" t="s">
        <v>102</v>
      </c>
      <c r="C69" s="463"/>
      <c r="D69" s="463"/>
      <c r="E69" s="463"/>
      <c r="F69" s="463"/>
      <c r="G69" s="463"/>
      <c r="H69" s="1">
        <v>0.03</v>
      </c>
      <c r="I69" s="82">
        <f t="shared" si="0"/>
        <v>0</v>
      </c>
      <c r="J69" s="291"/>
      <c r="K69" s="463"/>
      <c r="L69" s="463"/>
      <c r="M69" s="463"/>
      <c r="N69" s="463"/>
      <c r="O69" s="463"/>
      <c r="P69" s="463"/>
      <c r="Q69" s="25"/>
    </row>
    <row r="70" spans="1:17" x14ac:dyDescent="0.2">
      <c r="A70" s="291" t="s">
        <v>45</v>
      </c>
      <c r="B70" s="463" t="s">
        <v>103</v>
      </c>
      <c r="C70" s="463"/>
      <c r="D70" s="463"/>
      <c r="E70" s="463"/>
      <c r="F70" s="463"/>
      <c r="G70" s="463"/>
      <c r="H70" s="1">
        <v>1.4999999999999999E-2</v>
      </c>
      <c r="I70" s="82">
        <f t="shared" si="0"/>
        <v>0</v>
      </c>
      <c r="J70" s="291"/>
      <c r="K70" s="463"/>
      <c r="L70" s="463"/>
      <c r="M70" s="463"/>
      <c r="N70" s="463"/>
      <c r="O70" s="463"/>
      <c r="P70" s="463"/>
    </row>
    <row r="71" spans="1:17" x14ac:dyDescent="0.2">
      <c r="A71" s="291" t="s">
        <v>78</v>
      </c>
      <c r="B71" s="463" t="s">
        <v>104</v>
      </c>
      <c r="C71" s="463"/>
      <c r="D71" s="463"/>
      <c r="E71" s="463"/>
      <c r="F71" s="463"/>
      <c r="G71" s="463"/>
      <c r="H71" s="1">
        <v>0.01</v>
      </c>
      <c r="I71" s="82">
        <f t="shared" si="0"/>
        <v>0</v>
      </c>
      <c r="J71" s="291"/>
      <c r="K71" s="463"/>
      <c r="L71" s="463"/>
      <c r="M71" s="463"/>
      <c r="N71" s="463"/>
      <c r="O71" s="463"/>
      <c r="P71" s="463"/>
    </row>
    <row r="72" spans="1:17" x14ac:dyDescent="0.2">
      <c r="A72" s="291" t="s">
        <v>80</v>
      </c>
      <c r="B72" s="463" t="s">
        <v>105</v>
      </c>
      <c r="C72" s="463"/>
      <c r="D72" s="463"/>
      <c r="E72" s="463"/>
      <c r="F72" s="463"/>
      <c r="G72" s="463"/>
      <c r="H72" s="1">
        <v>6.0000000000000001E-3</v>
      </c>
      <c r="I72" s="82">
        <f t="shared" si="0"/>
        <v>0</v>
      </c>
      <c r="J72" s="291"/>
      <c r="K72" s="463"/>
      <c r="L72" s="463"/>
      <c r="M72" s="463"/>
      <c r="N72" s="463"/>
      <c r="O72" s="463"/>
      <c r="P72" s="463"/>
    </row>
    <row r="73" spans="1:17" x14ac:dyDescent="0.2">
      <c r="A73" s="291" t="s">
        <v>106</v>
      </c>
      <c r="B73" s="463" t="s">
        <v>107</v>
      </c>
      <c r="C73" s="463"/>
      <c r="D73" s="463"/>
      <c r="E73" s="463"/>
      <c r="F73" s="463"/>
      <c r="G73" s="463"/>
      <c r="H73" s="1">
        <v>2E-3</v>
      </c>
      <c r="I73" s="82">
        <f t="shared" si="0"/>
        <v>0</v>
      </c>
      <c r="J73" s="291"/>
      <c r="K73" s="463"/>
      <c r="L73" s="463"/>
      <c r="M73" s="463"/>
      <c r="N73" s="463"/>
      <c r="O73" s="463"/>
      <c r="P73" s="463"/>
    </row>
    <row r="74" spans="1:17" x14ac:dyDescent="0.2">
      <c r="A74" s="291" t="s">
        <v>108</v>
      </c>
      <c r="B74" s="463" t="s">
        <v>109</v>
      </c>
      <c r="C74" s="463"/>
      <c r="D74" s="463"/>
      <c r="E74" s="463"/>
      <c r="F74" s="463"/>
      <c r="G74" s="463"/>
      <c r="H74" s="1">
        <v>0.08</v>
      </c>
      <c r="I74" s="82">
        <f t="shared" si="0"/>
        <v>0</v>
      </c>
      <c r="J74" s="291"/>
      <c r="K74" s="463"/>
      <c r="L74" s="463"/>
      <c r="M74" s="463"/>
      <c r="N74" s="463"/>
      <c r="O74" s="463"/>
      <c r="P74" s="463"/>
    </row>
    <row r="75" spans="1:17" x14ac:dyDescent="0.2">
      <c r="A75" s="499" t="s">
        <v>11</v>
      </c>
      <c r="B75" s="500"/>
      <c r="C75" s="500"/>
      <c r="D75" s="500"/>
      <c r="E75" s="500"/>
      <c r="F75" s="500"/>
      <c r="G75" s="500"/>
      <c r="H75" s="33">
        <f>SUM(H67:H74)</f>
        <v>0.36800000000000005</v>
      </c>
      <c r="I75" s="309">
        <f>SUM(I67:I74)</f>
        <v>0</v>
      </c>
      <c r="J75" s="499"/>
      <c r="K75" s="500"/>
      <c r="L75" s="500"/>
      <c r="M75" s="500"/>
      <c r="N75" s="500"/>
      <c r="O75" s="500"/>
      <c r="P75" s="500"/>
    </row>
    <row r="76" spans="1:17" x14ac:dyDescent="0.2">
      <c r="A76" s="307"/>
      <c r="B76" s="3"/>
      <c r="C76" s="3"/>
      <c r="D76" s="3"/>
      <c r="E76" s="3"/>
      <c r="F76" s="3"/>
      <c r="G76" s="3"/>
      <c r="H76" s="35"/>
      <c r="I76" s="61"/>
      <c r="J76" s="307"/>
      <c r="K76" s="3"/>
      <c r="L76" s="3"/>
      <c r="M76" s="3"/>
      <c r="N76" s="3"/>
      <c r="O76" s="3"/>
      <c r="P76" s="3"/>
    </row>
    <row r="77" spans="1:17" x14ac:dyDescent="0.2">
      <c r="A77" s="295" t="s">
        <v>110</v>
      </c>
      <c r="B77" s="3"/>
      <c r="C77" s="3"/>
      <c r="D77" s="3"/>
      <c r="E77" s="3"/>
      <c r="F77" s="3"/>
      <c r="G77" s="3"/>
      <c r="H77" s="35"/>
      <c r="I77" s="61"/>
      <c r="J77" s="295"/>
      <c r="K77" s="3"/>
      <c r="L77" s="3"/>
      <c r="M77" s="3"/>
      <c r="N77" s="3"/>
      <c r="O77" s="3"/>
      <c r="P77" s="3"/>
    </row>
    <row r="78" spans="1:17" x14ac:dyDescent="0.2">
      <c r="A78" s="295" t="s">
        <v>111</v>
      </c>
      <c r="B78" s="3"/>
      <c r="C78" s="3"/>
      <c r="D78" s="3"/>
      <c r="E78" s="3"/>
      <c r="F78" s="3"/>
      <c r="G78" s="3"/>
      <c r="H78" s="35"/>
      <c r="I78" s="61"/>
      <c r="J78" s="295"/>
      <c r="K78" s="3"/>
      <c r="L78" s="3"/>
      <c r="M78" s="3"/>
      <c r="N78" s="3"/>
      <c r="O78" s="3"/>
      <c r="P78" s="3"/>
    </row>
    <row r="79" spans="1:17" x14ac:dyDescent="0.2">
      <c r="A79" s="295" t="s">
        <v>112</v>
      </c>
      <c r="B79" s="3"/>
      <c r="C79" s="3"/>
      <c r="D79" s="3"/>
      <c r="E79" s="3"/>
      <c r="F79" s="3"/>
      <c r="G79" s="3"/>
      <c r="H79" s="35"/>
      <c r="I79" s="61"/>
      <c r="J79" s="295"/>
      <c r="K79" s="3"/>
      <c r="L79" s="3"/>
      <c r="M79" s="3"/>
      <c r="N79" s="3"/>
      <c r="O79" s="3"/>
      <c r="P79" s="3"/>
    </row>
    <row r="80" spans="1:17" x14ac:dyDescent="0.2">
      <c r="A80" s="295" t="s">
        <v>113</v>
      </c>
      <c r="B80" s="3"/>
      <c r="C80" s="3"/>
      <c r="D80" s="3"/>
      <c r="E80" s="3"/>
      <c r="F80" s="3"/>
      <c r="G80" s="3"/>
      <c r="H80" s="35"/>
      <c r="I80" s="61"/>
      <c r="J80" s="295"/>
      <c r="K80" s="3"/>
      <c r="L80" s="3"/>
      <c r="M80" s="3"/>
      <c r="N80" s="3"/>
      <c r="O80" s="3"/>
      <c r="P80" s="3"/>
    </row>
    <row r="81" spans="1:16" x14ac:dyDescent="0.2">
      <c r="A81" s="295" t="s">
        <v>114</v>
      </c>
      <c r="B81" s="3"/>
      <c r="C81" s="3"/>
      <c r="D81" s="3"/>
      <c r="E81" s="3"/>
      <c r="F81" s="3"/>
      <c r="G81" s="3"/>
      <c r="H81" s="35"/>
      <c r="I81" s="61"/>
      <c r="J81" s="295"/>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1" t="s">
        <v>115</v>
      </c>
      <c r="B83" s="517" t="s">
        <v>116</v>
      </c>
      <c r="C83" s="518"/>
      <c r="D83" s="518"/>
      <c r="E83" s="518"/>
      <c r="F83" s="518"/>
      <c r="G83" s="519"/>
      <c r="H83" s="33"/>
      <c r="I83" s="286" t="s">
        <v>73</v>
      </c>
      <c r="J83" s="311"/>
      <c r="K83" s="517"/>
      <c r="L83" s="518"/>
      <c r="M83" s="518"/>
      <c r="N83" s="518"/>
      <c r="O83" s="518"/>
      <c r="P83" s="519"/>
    </row>
    <row r="84" spans="1:16" ht="14.1" customHeight="1" x14ac:dyDescent="0.2">
      <c r="A84" s="291" t="s">
        <v>37</v>
      </c>
      <c r="B84" s="507" t="s">
        <v>117</v>
      </c>
      <c r="C84" s="507"/>
      <c r="D84" s="507"/>
      <c r="E84" s="507"/>
      <c r="F84" s="507"/>
      <c r="G84" s="507"/>
      <c r="H84" s="21" t="s">
        <v>118</v>
      </c>
      <c r="I84" s="312">
        <f>'Mód2.3 '!E12</f>
        <v>0</v>
      </c>
      <c r="J84" s="291"/>
      <c r="K84" s="507"/>
      <c r="L84" s="507"/>
      <c r="M84" s="507"/>
      <c r="N84" s="507"/>
      <c r="O84" s="507"/>
      <c r="P84" s="507"/>
    </row>
    <row r="85" spans="1:16" x14ac:dyDescent="0.2">
      <c r="A85" s="291" t="s">
        <v>39</v>
      </c>
      <c r="B85" s="507" t="s">
        <v>119</v>
      </c>
      <c r="C85" s="507"/>
      <c r="D85" s="507"/>
      <c r="E85" s="507"/>
      <c r="F85" s="507"/>
      <c r="G85" s="507"/>
      <c r="H85" s="21" t="s">
        <v>118</v>
      </c>
      <c r="I85" s="312">
        <f>'Mód2.3 '!E25</f>
        <v>0</v>
      </c>
      <c r="J85" s="291"/>
      <c r="K85" s="507"/>
      <c r="L85" s="507"/>
      <c r="M85" s="507"/>
      <c r="N85" s="507"/>
      <c r="O85" s="507"/>
      <c r="P85" s="507"/>
    </row>
    <row r="86" spans="1:16" x14ac:dyDescent="0.2">
      <c r="A86" s="291" t="s">
        <v>42</v>
      </c>
      <c r="B86" s="507" t="s">
        <v>120</v>
      </c>
      <c r="C86" s="507"/>
      <c r="D86" s="507"/>
      <c r="E86" s="507"/>
      <c r="F86" s="507"/>
      <c r="G86" s="507"/>
      <c r="H86" s="21" t="s">
        <v>118</v>
      </c>
      <c r="I86" s="312">
        <f>'Mód2.3 '!E33</f>
        <v>0</v>
      </c>
      <c r="J86" s="291"/>
      <c r="K86" s="507"/>
      <c r="L86" s="507"/>
      <c r="M86" s="507"/>
      <c r="N86" s="507"/>
      <c r="O86" s="507"/>
      <c r="P86" s="507"/>
    </row>
    <row r="87" spans="1:16" ht="15" customHeight="1" x14ac:dyDescent="0.2">
      <c r="A87" s="308" t="s">
        <v>45</v>
      </c>
      <c r="B87" s="529" t="s">
        <v>121</v>
      </c>
      <c r="C87" s="507"/>
      <c r="D87" s="507"/>
      <c r="E87" s="507"/>
      <c r="F87" s="507"/>
      <c r="G87" s="507"/>
      <c r="H87" s="28" t="s">
        <v>118</v>
      </c>
      <c r="I87" s="313">
        <f>'Mód2.3 '!E42</f>
        <v>0</v>
      </c>
      <c r="J87" s="308"/>
      <c r="K87" s="530"/>
      <c r="L87" s="530"/>
      <c r="M87" s="530"/>
      <c r="N87" s="530"/>
      <c r="O87" s="530"/>
      <c r="P87" s="530"/>
    </row>
    <row r="88" spans="1:16" x14ac:dyDescent="0.2">
      <c r="A88" s="291" t="s">
        <v>78</v>
      </c>
      <c r="B88" s="507" t="s">
        <v>218</v>
      </c>
      <c r="C88" s="507"/>
      <c r="D88" s="507"/>
      <c r="E88" s="507"/>
      <c r="F88" s="507"/>
      <c r="G88" s="507"/>
      <c r="H88" s="21" t="s">
        <v>118</v>
      </c>
      <c r="I88" s="312">
        <f>'Mód2.3 '!E52</f>
        <v>0</v>
      </c>
      <c r="J88" s="291"/>
      <c r="K88" s="507"/>
      <c r="L88" s="507"/>
      <c r="M88" s="507"/>
      <c r="N88" s="507"/>
      <c r="O88" s="507"/>
      <c r="P88" s="507"/>
    </row>
    <row r="89" spans="1:16" x14ac:dyDescent="0.2">
      <c r="A89" s="291"/>
      <c r="B89" s="529"/>
      <c r="C89" s="507"/>
      <c r="D89" s="507"/>
      <c r="E89" s="507"/>
      <c r="F89" s="507"/>
      <c r="G89" s="507"/>
      <c r="H89" s="21"/>
      <c r="I89" s="312"/>
      <c r="J89" s="291"/>
      <c r="K89" s="507"/>
      <c r="L89" s="507"/>
      <c r="M89" s="507"/>
      <c r="N89" s="507"/>
      <c r="O89" s="507"/>
      <c r="P89" s="507"/>
    </row>
    <row r="90" spans="1:16" x14ac:dyDescent="0.2">
      <c r="A90" s="499" t="s">
        <v>124</v>
      </c>
      <c r="B90" s="500"/>
      <c r="C90" s="500"/>
      <c r="D90" s="500"/>
      <c r="E90" s="500"/>
      <c r="F90" s="500"/>
      <c r="G90" s="500"/>
      <c r="H90" s="500"/>
      <c r="I90" s="309">
        <f>SUM(I84:I89)</f>
        <v>0</v>
      </c>
      <c r="J90" s="499"/>
      <c r="K90" s="500"/>
      <c r="L90" s="500"/>
      <c r="M90" s="500"/>
      <c r="N90" s="500"/>
      <c r="O90" s="500"/>
      <c r="P90" s="500"/>
    </row>
    <row r="91" spans="1:16" x14ac:dyDescent="0.2">
      <c r="A91" s="307"/>
      <c r="B91" s="3"/>
      <c r="C91" s="3"/>
      <c r="D91" s="3"/>
      <c r="E91" s="3"/>
      <c r="F91" s="3"/>
      <c r="G91" s="3"/>
      <c r="H91" s="3"/>
      <c r="I91" s="61"/>
      <c r="J91" s="307"/>
      <c r="K91" s="3"/>
      <c r="L91" s="3"/>
      <c r="M91" s="3"/>
      <c r="N91" s="3"/>
      <c r="O91" s="3"/>
      <c r="P91" s="3"/>
    </row>
    <row r="92" spans="1:16" x14ac:dyDescent="0.2">
      <c r="A92" s="295" t="s">
        <v>125</v>
      </c>
      <c r="B92" s="3"/>
      <c r="C92" s="3"/>
      <c r="D92" s="3"/>
      <c r="E92" s="3"/>
      <c r="F92" s="3"/>
      <c r="G92" s="3"/>
      <c r="H92" s="3"/>
      <c r="I92" s="61"/>
      <c r="J92" s="295"/>
      <c r="K92" s="3"/>
      <c r="L92" s="3"/>
      <c r="M92" s="3"/>
      <c r="N92" s="3"/>
      <c r="O92" s="3"/>
      <c r="P92" s="3"/>
    </row>
    <row r="93" spans="1:16" x14ac:dyDescent="0.2">
      <c r="A93" s="295" t="s">
        <v>126</v>
      </c>
      <c r="B93" s="3"/>
      <c r="C93" s="3"/>
      <c r="D93" s="3"/>
      <c r="E93" s="3"/>
      <c r="F93" s="3"/>
      <c r="G93" s="3"/>
      <c r="H93" s="3"/>
      <c r="I93" s="61"/>
      <c r="J93" s="295"/>
      <c r="K93" s="3"/>
      <c r="L93" s="3"/>
      <c r="M93" s="3"/>
      <c r="N93" s="3"/>
      <c r="O93" s="3"/>
      <c r="P93" s="3"/>
    </row>
    <row r="94" spans="1:16" x14ac:dyDescent="0.2">
      <c r="A94" s="295" t="s">
        <v>127</v>
      </c>
      <c r="B94" s="3"/>
      <c r="C94" s="3"/>
      <c r="D94" s="3"/>
      <c r="E94" s="3"/>
      <c r="F94" s="3"/>
      <c r="G94" s="3"/>
      <c r="H94" s="3"/>
      <c r="I94" s="61"/>
      <c r="J94" s="295"/>
      <c r="K94" s="3"/>
      <c r="L94" s="3"/>
      <c r="M94" s="3"/>
      <c r="N94" s="3"/>
      <c r="O94" s="3"/>
      <c r="P94" s="3"/>
    </row>
    <row r="95" spans="1:16" x14ac:dyDescent="0.2">
      <c r="A95" s="295" t="s">
        <v>128</v>
      </c>
      <c r="B95" s="3"/>
      <c r="C95" s="3"/>
      <c r="D95" s="3"/>
      <c r="E95" s="3"/>
      <c r="F95" s="3"/>
      <c r="G95" s="3"/>
      <c r="H95" s="3"/>
      <c r="I95" s="61"/>
      <c r="J95" s="295"/>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1">
        <v>2</v>
      </c>
      <c r="B97" s="39" t="s">
        <v>129</v>
      </c>
      <c r="C97" s="39"/>
      <c r="D97" s="39"/>
      <c r="E97" s="39"/>
      <c r="F97" s="39"/>
      <c r="G97" s="39"/>
      <c r="H97" s="39"/>
      <c r="I97" s="314"/>
      <c r="J97" s="311"/>
      <c r="K97" s="39"/>
      <c r="L97" s="39"/>
      <c r="M97" s="39"/>
      <c r="N97" s="39"/>
      <c r="O97" s="39"/>
      <c r="P97" s="39"/>
    </row>
    <row r="98" spans="1:16" x14ac:dyDescent="0.2">
      <c r="A98" s="502" t="s">
        <v>130</v>
      </c>
      <c r="B98" s="462"/>
      <c r="C98" s="462"/>
      <c r="D98" s="462"/>
      <c r="E98" s="462"/>
      <c r="F98" s="462"/>
      <c r="G98" s="462"/>
      <c r="H98" s="462"/>
      <c r="I98" s="292" t="s">
        <v>73</v>
      </c>
      <c r="J98" s="502"/>
      <c r="K98" s="462"/>
      <c r="L98" s="462"/>
      <c r="M98" s="462"/>
      <c r="N98" s="462"/>
      <c r="O98" s="462"/>
      <c r="P98" s="462"/>
    </row>
    <row r="99" spans="1:16" x14ac:dyDescent="0.2">
      <c r="A99" s="291" t="s">
        <v>86</v>
      </c>
      <c r="B99" s="478" t="s">
        <v>131</v>
      </c>
      <c r="C99" s="478"/>
      <c r="D99" s="478"/>
      <c r="E99" s="478"/>
      <c r="F99" s="478"/>
      <c r="G99" s="478"/>
      <c r="H99" s="478"/>
      <c r="I99" s="82">
        <f>I56</f>
        <v>0</v>
      </c>
      <c r="J99" s="291"/>
      <c r="K99" s="478"/>
      <c r="L99" s="478"/>
      <c r="M99" s="478"/>
      <c r="N99" s="478"/>
      <c r="O99" s="478"/>
      <c r="P99" s="478"/>
    </row>
    <row r="100" spans="1:16" x14ac:dyDescent="0.2">
      <c r="A100" s="291" t="s">
        <v>98</v>
      </c>
      <c r="B100" s="478" t="s">
        <v>132</v>
      </c>
      <c r="C100" s="478"/>
      <c r="D100" s="478"/>
      <c r="E100" s="478"/>
      <c r="F100" s="478"/>
      <c r="G100" s="478"/>
      <c r="H100" s="478"/>
      <c r="I100" s="82">
        <f>I75</f>
        <v>0</v>
      </c>
      <c r="J100" s="291"/>
      <c r="K100" s="478"/>
      <c r="L100" s="478"/>
      <c r="M100" s="478"/>
      <c r="N100" s="478"/>
      <c r="O100" s="478"/>
      <c r="P100" s="478"/>
    </row>
    <row r="101" spans="1:16" x14ac:dyDescent="0.2">
      <c r="A101" s="291" t="s">
        <v>115</v>
      </c>
      <c r="B101" s="478" t="s">
        <v>133</v>
      </c>
      <c r="C101" s="478"/>
      <c r="D101" s="478"/>
      <c r="E101" s="478"/>
      <c r="F101" s="478"/>
      <c r="G101" s="478"/>
      <c r="H101" s="478"/>
      <c r="I101" s="82">
        <f>I90</f>
        <v>0</v>
      </c>
      <c r="J101" s="291"/>
      <c r="K101" s="478"/>
      <c r="L101" s="478"/>
      <c r="M101" s="478"/>
      <c r="N101" s="478"/>
      <c r="O101" s="478"/>
      <c r="P101" s="478"/>
    </row>
    <row r="102" spans="1:16" x14ac:dyDescent="0.2">
      <c r="A102" s="497" t="s">
        <v>134</v>
      </c>
      <c r="B102" s="498"/>
      <c r="C102" s="498"/>
      <c r="D102" s="498"/>
      <c r="E102" s="498"/>
      <c r="F102" s="498"/>
      <c r="G102" s="498"/>
      <c r="H102" s="498"/>
      <c r="I102" s="315">
        <f>SUM(I99:I101)</f>
        <v>0</v>
      </c>
      <c r="J102" s="497"/>
      <c r="K102" s="498"/>
      <c r="L102" s="498"/>
      <c r="M102" s="498"/>
      <c r="N102" s="498"/>
      <c r="O102" s="498"/>
      <c r="P102" s="498"/>
    </row>
    <row r="103" spans="1:16" x14ac:dyDescent="0.2">
      <c r="A103" s="511"/>
      <c r="B103" s="512"/>
      <c r="C103" s="512"/>
      <c r="D103" s="512"/>
      <c r="E103" s="512"/>
      <c r="F103" s="512"/>
      <c r="G103" s="512"/>
      <c r="H103" s="512"/>
      <c r="I103" s="513"/>
      <c r="J103" s="511"/>
      <c r="K103" s="512"/>
      <c r="L103" s="512"/>
      <c r="M103" s="512"/>
      <c r="N103" s="512"/>
      <c r="O103" s="512"/>
      <c r="P103" s="512"/>
    </row>
    <row r="104" spans="1:16" ht="13.5" customHeight="1" x14ac:dyDescent="0.2">
      <c r="A104" s="504" t="s">
        <v>135</v>
      </c>
      <c r="B104" s="505"/>
      <c r="C104" s="505"/>
      <c r="D104" s="505"/>
      <c r="E104" s="505"/>
      <c r="F104" s="505"/>
      <c r="G104" s="505"/>
      <c r="H104" s="505"/>
      <c r="I104" s="506"/>
      <c r="J104" s="504"/>
      <c r="K104" s="505"/>
      <c r="L104" s="505"/>
      <c r="M104" s="505"/>
      <c r="N104" s="505"/>
      <c r="O104" s="505"/>
      <c r="P104" s="505"/>
    </row>
    <row r="105" spans="1:16" ht="14.1" customHeight="1" x14ac:dyDescent="0.2">
      <c r="A105" s="291">
        <v>3</v>
      </c>
      <c r="B105" s="462" t="s">
        <v>136</v>
      </c>
      <c r="C105" s="462"/>
      <c r="D105" s="462"/>
      <c r="E105" s="462"/>
      <c r="F105" s="462"/>
      <c r="G105" s="462"/>
      <c r="H105" s="8" t="s">
        <v>72</v>
      </c>
      <c r="I105" s="292" t="s">
        <v>73</v>
      </c>
      <c r="J105" s="291"/>
      <c r="K105" s="462"/>
      <c r="L105" s="462"/>
      <c r="M105" s="462"/>
      <c r="N105" s="462"/>
      <c r="O105" s="462"/>
      <c r="P105" s="462"/>
    </row>
    <row r="106" spans="1:16" x14ac:dyDescent="0.2">
      <c r="A106" s="291" t="s">
        <v>37</v>
      </c>
      <c r="B106" s="463" t="s">
        <v>137</v>
      </c>
      <c r="C106" s="463"/>
      <c r="D106" s="463"/>
      <c r="E106" s="463"/>
      <c r="F106" s="463"/>
      <c r="G106" s="463"/>
      <c r="H106" s="1">
        <v>4.1999999999999997E-3</v>
      </c>
      <c r="I106" s="82">
        <f>H106*I45</f>
        <v>0</v>
      </c>
      <c r="J106" s="291"/>
      <c r="K106" s="463"/>
      <c r="L106" s="463"/>
      <c r="M106" s="463"/>
      <c r="N106" s="463"/>
      <c r="O106" s="463"/>
      <c r="P106" s="463"/>
    </row>
    <row r="107" spans="1:16" x14ac:dyDescent="0.2">
      <c r="A107" s="308" t="s">
        <v>39</v>
      </c>
      <c r="B107" s="524" t="s">
        <v>138</v>
      </c>
      <c r="C107" s="524"/>
      <c r="D107" s="524"/>
      <c r="E107" s="524"/>
      <c r="F107" s="524"/>
      <c r="G107" s="524"/>
      <c r="H107" s="149">
        <f>H74</f>
        <v>0.08</v>
      </c>
      <c r="I107" s="83">
        <f>I106*H107</f>
        <v>0</v>
      </c>
      <c r="J107" s="308"/>
      <c r="K107" s="524"/>
      <c r="L107" s="524"/>
      <c r="M107" s="524"/>
      <c r="N107" s="524"/>
      <c r="O107" s="524"/>
      <c r="P107" s="524"/>
    </row>
    <row r="108" spans="1:16" ht="24.75" customHeight="1" x14ac:dyDescent="0.2">
      <c r="A108" s="308" t="s">
        <v>42</v>
      </c>
      <c r="B108" s="524" t="s">
        <v>139</v>
      </c>
      <c r="C108" s="524"/>
      <c r="D108" s="524"/>
      <c r="E108" s="524"/>
      <c r="F108" s="524"/>
      <c r="G108" s="524"/>
      <c r="H108" s="149">
        <v>2E-3</v>
      </c>
      <c r="I108" s="83">
        <f>H108*I45</f>
        <v>0</v>
      </c>
      <c r="J108" s="308"/>
      <c r="K108" s="524"/>
      <c r="L108" s="524"/>
      <c r="M108" s="524"/>
      <c r="N108" s="524"/>
      <c r="O108" s="524"/>
      <c r="P108" s="524"/>
    </row>
    <row r="109" spans="1:16" x14ac:dyDescent="0.2">
      <c r="A109" s="291" t="s">
        <v>45</v>
      </c>
      <c r="B109" s="463" t="s">
        <v>140</v>
      </c>
      <c r="C109" s="463"/>
      <c r="D109" s="463"/>
      <c r="E109" s="463"/>
      <c r="F109" s="463"/>
      <c r="G109" s="463"/>
      <c r="H109" s="1">
        <v>1.9400000000000001E-2</v>
      </c>
      <c r="I109" s="82">
        <f>H109*I45</f>
        <v>0</v>
      </c>
      <c r="J109" s="291"/>
      <c r="K109" s="463"/>
      <c r="L109" s="463"/>
      <c r="M109" s="463"/>
      <c r="N109" s="463"/>
      <c r="O109" s="463"/>
      <c r="P109" s="463"/>
    </row>
    <row r="110" spans="1:16" x14ac:dyDescent="0.2">
      <c r="A110" s="291" t="s">
        <v>78</v>
      </c>
      <c r="B110" s="528" t="s">
        <v>141</v>
      </c>
      <c r="C110" s="528"/>
      <c r="D110" s="528"/>
      <c r="E110" s="528"/>
      <c r="F110" s="528"/>
      <c r="G110" s="528"/>
      <c r="H110" s="22">
        <f>H75</f>
        <v>0.36800000000000005</v>
      </c>
      <c r="I110" s="82">
        <f>I109*H110</f>
        <v>0</v>
      </c>
      <c r="J110" s="291"/>
      <c r="K110" s="528"/>
      <c r="L110" s="528"/>
      <c r="M110" s="528"/>
      <c r="N110" s="528"/>
      <c r="O110" s="528"/>
      <c r="P110" s="528"/>
    </row>
    <row r="111" spans="1:16" ht="25.5" customHeight="1" x14ac:dyDescent="0.2">
      <c r="A111" s="308" t="s">
        <v>80</v>
      </c>
      <c r="B111" s="524" t="s">
        <v>142</v>
      </c>
      <c r="C111" s="524"/>
      <c r="D111" s="524"/>
      <c r="E111" s="524"/>
      <c r="F111" s="524"/>
      <c r="G111" s="524"/>
      <c r="H111" s="149">
        <v>3.7999999999999999E-2</v>
      </c>
      <c r="I111" s="83">
        <f>H111*I45</f>
        <v>0</v>
      </c>
      <c r="J111" s="308"/>
      <c r="K111" s="524"/>
      <c r="L111" s="524"/>
      <c r="M111" s="524"/>
      <c r="N111" s="524"/>
      <c r="O111" s="524"/>
      <c r="P111" s="524"/>
    </row>
    <row r="112" spans="1:16" x14ac:dyDescent="0.2">
      <c r="A112" s="497" t="s">
        <v>143</v>
      </c>
      <c r="B112" s="498"/>
      <c r="C112" s="498"/>
      <c r="D112" s="498"/>
      <c r="E112" s="498"/>
      <c r="F112" s="498"/>
      <c r="G112" s="498"/>
      <c r="H112" s="33"/>
      <c r="I112" s="315">
        <f>SUM(I106:I111)</f>
        <v>0</v>
      </c>
      <c r="J112" s="497"/>
      <c r="K112" s="498"/>
      <c r="L112" s="498"/>
      <c r="M112" s="498"/>
      <c r="N112" s="498"/>
      <c r="O112" s="498"/>
      <c r="P112" s="498"/>
    </row>
    <row r="113" spans="1:17" x14ac:dyDescent="0.2">
      <c r="A113" s="525"/>
      <c r="B113" s="526"/>
      <c r="C113" s="526"/>
      <c r="D113" s="526"/>
      <c r="E113" s="526"/>
      <c r="F113" s="526"/>
      <c r="G113" s="526"/>
      <c r="H113" s="526"/>
      <c r="I113" s="527"/>
      <c r="J113" s="525"/>
      <c r="K113" s="526"/>
      <c r="L113" s="526"/>
      <c r="M113" s="526"/>
      <c r="N113" s="526"/>
      <c r="O113" s="526"/>
      <c r="P113" s="526"/>
    </row>
    <row r="114" spans="1:17" x14ac:dyDescent="0.2">
      <c r="A114" s="504" t="s">
        <v>144</v>
      </c>
      <c r="B114" s="505"/>
      <c r="C114" s="505"/>
      <c r="D114" s="505"/>
      <c r="E114" s="505"/>
      <c r="F114" s="505"/>
      <c r="G114" s="505"/>
      <c r="H114" s="505"/>
      <c r="I114" s="506"/>
      <c r="J114" s="504"/>
      <c r="K114" s="505"/>
      <c r="L114" s="505"/>
      <c r="M114" s="505"/>
      <c r="N114" s="505"/>
      <c r="O114" s="505"/>
      <c r="P114" s="505"/>
    </row>
    <row r="115" spans="1:17" x14ac:dyDescent="0.2">
      <c r="A115" s="307"/>
      <c r="B115" s="3"/>
      <c r="C115" s="3"/>
      <c r="D115" s="3"/>
      <c r="E115" s="3"/>
      <c r="F115" s="3"/>
      <c r="G115" s="3"/>
      <c r="H115" s="3"/>
      <c r="I115" s="316"/>
      <c r="J115" s="307"/>
      <c r="K115" s="3"/>
      <c r="L115" s="3"/>
      <c r="M115" s="3"/>
      <c r="N115" s="3"/>
      <c r="O115" s="3"/>
      <c r="P115" s="3"/>
    </row>
    <row r="116" spans="1:17" x14ac:dyDescent="0.2">
      <c r="A116" s="295" t="s">
        <v>145</v>
      </c>
      <c r="B116" s="3"/>
      <c r="C116" s="3"/>
      <c r="D116" s="3"/>
      <c r="E116" s="3"/>
      <c r="F116" s="3"/>
      <c r="G116" s="3"/>
      <c r="H116" s="3"/>
      <c r="I116" s="316"/>
      <c r="J116" s="295"/>
      <c r="K116" s="3"/>
      <c r="L116" s="3"/>
      <c r="M116" s="3"/>
      <c r="N116" s="3"/>
      <c r="O116" s="3"/>
      <c r="P116" s="3"/>
    </row>
    <row r="117" spans="1:17" x14ac:dyDescent="0.2">
      <c r="A117" s="295" t="s">
        <v>146</v>
      </c>
      <c r="B117" s="3"/>
      <c r="C117" s="3"/>
      <c r="D117" s="3"/>
      <c r="E117" s="3"/>
      <c r="F117" s="3"/>
      <c r="G117" s="3"/>
      <c r="H117" s="3"/>
      <c r="I117" s="316"/>
      <c r="J117" s="295"/>
      <c r="K117" s="3"/>
      <c r="L117" s="3"/>
      <c r="M117" s="3"/>
      <c r="N117" s="3"/>
      <c r="O117" s="3"/>
      <c r="P117" s="3"/>
    </row>
    <row r="118" spans="1:17" x14ac:dyDescent="0.2">
      <c r="A118" s="307"/>
      <c r="B118" s="3"/>
      <c r="C118" s="3"/>
      <c r="D118" s="3"/>
      <c r="E118" s="3"/>
      <c r="F118" s="3"/>
      <c r="G118" s="3"/>
      <c r="H118" s="3"/>
      <c r="I118" s="316"/>
      <c r="J118" s="307"/>
      <c r="K118" s="3"/>
      <c r="L118" s="3"/>
      <c r="M118" s="3"/>
      <c r="N118" s="3"/>
      <c r="O118" s="3"/>
      <c r="P118" s="3"/>
    </row>
    <row r="119" spans="1:17" x14ac:dyDescent="0.2">
      <c r="A119" s="311" t="s">
        <v>147</v>
      </c>
      <c r="B119" s="500" t="s">
        <v>148</v>
      </c>
      <c r="C119" s="500"/>
      <c r="D119" s="500"/>
      <c r="E119" s="500"/>
      <c r="F119" s="500"/>
      <c r="G119" s="500"/>
      <c r="H119" s="26" t="s">
        <v>72</v>
      </c>
      <c r="I119" s="286" t="s">
        <v>73</v>
      </c>
      <c r="J119" s="311"/>
      <c r="K119" s="500"/>
      <c r="L119" s="500"/>
      <c r="M119" s="500"/>
      <c r="N119" s="500"/>
      <c r="O119" s="500"/>
      <c r="P119" s="500"/>
    </row>
    <row r="120" spans="1:17" ht="14.1" customHeight="1" x14ac:dyDescent="0.2">
      <c r="A120" s="311" t="s">
        <v>37</v>
      </c>
      <c r="B120" s="463" t="s">
        <v>149</v>
      </c>
      <c r="C120" s="463"/>
      <c r="D120" s="463"/>
      <c r="E120" s="463"/>
      <c r="F120" s="463"/>
      <c r="G120" s="463"/>
      <c r="H120" s="34"/>
      <c r="I120" s="309"/>
      <c r="J120" s="311"/>
      <c r="K120" s="463"/>
      <c r="L120" s="463"/>
      <c r="M120" s="463"/>
      <c r="N120" s="463"/>
      <c r="O120" s="463"/>
      <c r="P120" s="463"/>
    </row>
    <row r="121" spans="1:17" x14ac:dyDescent="0.2">
      <c r="A121" s="291" t="s">
        <v>39</v>
      </c>
      <c r="B121" s="463" t="s">
        <v>150</v>
      </c>
      <c r="C121" s="463"/>
      <c r="D121" s="463"/>
      <c r="E121" s="463"/>
      <c r="F121" s="463"/>
      <c r="G121" s="463"/>
      <c r="H121" s="157">
        <v>1.67E-2</v>
      </c>
      <c r="I121" s="82">
        <f>H121*$I$45</f>
        <v>0</v>
      </c>
      <c r="J121" s="291"/>
      <c r="K121" s="463"/>
      <c r="L121" s="463"/>
      <c r="M121" s="463"/>
      <c r="N121" s="463"/>
      <c r="O121" s="463"/>
      <c r="P121" s="463"/>
      <c r="Q121" s="25"/>
    </row>
    <row r="122" spans="1:17" x14ac:dyDescent="0.2">
      <c r="A122" s="291" t="s">
        <v>42</v>
      </c>
      <c r="B122" s="463" t="s">
        <v>151</v>
      </c>
      <c r="C122" s="463"/>
      <c r="D122" s="463"/>
      <c r="E122" s="463"/>
      <c r="F122" s="463"/>
      <c r="G122" s="463"/>
      <c r="H122" s="157">
        <v>2.0000000000000001E-4</v>
      </c>
      <c r="I122" s="82">
        <f>H122*$I$45</f>
        <v>0</v>
      </c>
      <c r="J122" s="291"/>
      <c r="K122" s="463"/>
      <c r="L122" s="463"/>
      <c r="M122" s="463"/>
      <c r="N122" s="463"/>
      <c r="O122" s="463"/>
      <c r="P122" s="463"/>
      <c r="Q122" s="25"/>
    </row>
    <row r="123" spans="1:17" x14ac:dyDescent="0.2">
      <c r="A123" s="308" t="s">
        <v>45</v>
      </c>
      <c r="B123" s="524" t="s">
        <v>152</v>
      </c>
      <c r="C123" s="524"/>
      <c r="D123" s="524"/>
      <c r="E123" s="524"/>
      <c r="F123" s="524"/>
      <c r="G123" s="524"/>
      <c r="H123" s="149">
        <v>6.9999999999999999E-4</v>
      </c>
      <c r="I123" s="83">
        <f>H123*$I$45</f>
        <v>0</v>
      </c>
      <c r="J123" s="308"/>
      <c r="K123" s="524"/>
      <c r="L123" s="524"/>
      <c r="M123" s="524"/>
      <c r="N123" s="524"/>
      <c r="O123" s="524"/>
      <c r="P123" s="524"/>
      <c r="Q123" s="25"/>
    </row>
    <row r="124" spans="1:17" x14ac:dyDescent="0.2">
      <c r="A124" s="291" t="s">
        <v>78</v>
      </c>
      <c r="B124" s="463" t="s">
        <v>153</v>
      </c>
      <c r="C124" s="463"/>
      <c r="D124" s="463"/>
      <c r="E124" s="463"/>
      <c r="F124" s="463"/>
      <c r="G124" s="463"/>
      <c r="H124" s="157">
        <v>2.8999999999999998E-3</v>
      </c>
      <c r="I124" s="82">
        <f>H124*$I$45</f>
        <v>0</v>
      </c>
      <c r="J124" s="291"/>
      <c r="K124" s="463"/>
      <c r="L124" s="463"/>
      <c r="M124" s="463"/>
      <c r="N124" s="463"/>
      <c r="O124" s="463"/>
      <c r="P124" s="463"/>
      <c r="Q124" s="25"/>
    </row>
    <row r="125" spans="1:17" x14ac:dyDescent="0.2">
      <c r="A125" s="291" t="s">
        <v>80</v>
      </c>
      <c r="B125" s="463" t="s">
        <v>154</v>
      </c>
      <c r="C125" s="463"/>
      <c r="D125" s="463"/>
      <c r="E125" s="463"/>
      <c r="F125" s="463"/>
      <c r="G125" s="463"/>
      <c r="H125" s="157"/>
      <c r="I125" s="82">
        <f t="shared" ref="I125" si="1">H125*$I$45</f>
        <v>0</v>
      </c>
      <c r="J125" s="291"/>
      <c r="K125" s="463"/>
      <c r="L125" s="463"/>
      <c r="M125" s="463"/>
      <c r="N125" s="463"/>
      <c r="O125" s="463"/>
      <c r="P125" s="463"/>
      <c r="Q125" s="25"/>
    </row>
    <row r="126" spans="1:17" x14ac:dyDescent="0.2">
      <c r="A126" s="499" t="s">
        <v>155</v>
      </c>
      <c r="B126" s="500"/>
      <c r="C126" s="500"/>
      <c r="D126" s="500"/>
      <c r="E126" s="500"/>
      <c r="F126" s="500"/>
      <c r="G126" s="500"/>
      <c r="H126" s="33"/>
      <c r="I126" s="309">
        <f>SUM(I121:I125)</f>
        <v>0</v>
      </c>
      <c r="J126" s="499"/>
      <c r="K126" s="500"/>
      <c r="L126" s="500"/>
      <c r="M126" s="500"/>
      <c r="N126" s="500"/>
      <c r="O126" s="500"/>
      <c r="P126" s="500"/>
      <c r="Q126" s="25"/>
    </row>
    <row r="127" spans="1:17" x14ac:dyDescent="0.2">
      <c r="A127" s="291" t="s">
        <v>80</v>
      </c>
      <c r="B127" s="463" t="s">
        <v>156</v>
      </c>
      <c r="C127" s="463"/>
      <c r="D127" s="463"/>
      <c r="E127" s="463"/>
      <c r="F127" s="463"/>
      <c r="G127" s="463"/>
      <c r="H127" s="1">
        <f>H75</f>
        <v>0.36800000000000005</v>
      </c>
      <c r="I127" s="82">
        <f>I126*H127</f>
        <v>0</v>
      </c>
      <c r="J127" s="291"/>
      <c r="K127" s="463"/>
      <c r="L127" s="463"/>
      <c r="M127" s="463"/>
      <c r="N127" s="463"/>
      <c r="O127" s="463"/>
      <c r="P127" s="463"/>
    </row>
    <row r="128" spans="1:17" x14ac:dyDescent="0.2">
      <c r="A128" s="499" t="s">
        <v>157</v>
      </c>
      <c r="B128" s="500"/>
      <c r="C128" s="500"/>
      <c r="D128" s="500"/>
      <c r="E128" s="500"/>
      <c r="F128" s="500"/>
      <c r="G128" s="500"/>
      <c r="H128" s="33"/>
      <c r="I128" s="309">
        <f>SUM(I126:I127)</f>
        <v>0</v>
      </c>
      <c r="J128" s="499"/>
      <c r="K128" s="500"/>
      <c r="L128" s="500"/>
      <c r="M128" s="500"/>
      <c r="N128" s="500"/>
      <c r="O128" s="500"/>
      <c r="P128" s="500"/>
    </row>
    <row r="129" spans="1:16" x14ac:dyDescent="0.2">
      <c r="A129" s="307"/>
      <c r="B129" s="3"/>
      <c r="C129" s="3"/>
      <c r="D129" s="3"/>
      <c r="E129" s="3"/>
      <c r="F129" s="3"/>
      <c r="G129" s="3"/>
      <c r="H129" s="3"/>
      <c r="I129" s="316"/>
      <c r="J129" s="307"/>
      <c r="K129" s="3"/>
      <c r="L129" s="3"/>
      <c r="M129" s="3"/>
      <c r="N129" s="3"/>
      <c r="O129" s="3"/>
      <c r="P129" s="3"/>
    </row>
    <row r="130" spans="1:16" x14ac:dyDescent="0.2">
      <c r="A130" s="311" t="s">
        <v>158</v>
      </c>
      <c r="B130" s="517" t="s">
        <v>159</v>
      </c>
      <c r="C130" s="518"/>
      <c r="D130" s="518"/>
      <c r="E130" s="518"/>
      <c r="F130" s="518"/>
      <c r="G130" s="519"/>
      <c r="H130" s="26" t="s">
        <v>72</v>
      </c>
      <c r="I130" s="286" t="s">
        <v>73</v>
      </c>
      <c r="J130" s="311"/>
      <c r="K130" s="517"/>
      <c r="L130" s="518"/>
      <c r="M130" s="518"/>
      <c r="N130" s="518"/>
      <c r="O130" s="518"/>
      <c r="P130" s="519"/>
    </row>
    <row r="131" spans="1:16" x14ac:dyDescent="0.2">
      <c r="A131" s="291" t="s">
        <v>37</v>
      </c>
      <c r="B131" s="520" t="s">
        <v>160</v>
      </c>
      <c r="C131" s="521"/>
      <c r="D131" s="521"/>
      <c r="E131" s="521"/>
      <c r="F131" s="521"/>
      <c r="G131" s="522"/>
      <c r="H131" s="157">
        <v>0</v>
      </c>
      <c r="I131" s="82">
        <v>0</v>
      </c>
      <c r="J131" s="291"/>
      <c r="K131" s="520"/>
      <c r="L131" s="521"/>
      <c r="M131" s="521"/>
      <c r="N131" s="521"/>
      <c r="O131" s="521"/>
      <c r="P131" s="522"/>
    </row>
    <row r="132" spans="1:16" x14ac:dyDescent="0.2">
      <c r="A132" s="523" t="s">
        <v>161</v>
      </c>
      <c r="B132" s="518"/>
      <c r="C132" s="518"/>
      <c r="D132" s="518"/>
      <c r="E132" s="518"/>
      <c r="F132" s="518"/>
      <c r="G132" s="519"/>
      <c r="H132" s="33">
        <f>TRUNC(SUM(H131),4)</f>
        <v>0</v>
      </c>
      <c r="I132" s="309">
        <f>SUM(I131)</f>
        <v>0</v>
      </c>
      <c r="J132" s="523"/>
      <c r="K132" s="518"/>
      <c r="L132" s="518"/>
      <c r="M132" s="518"/>
      <c r="N132" s="518"/>
      <c r="O132" s="518"/>
      <c r="P132" s="519"/>
    </row>
    <row r="133" spans="1:16" x14ac:dyDescent="0.2">
      <c r="A133" s="42"/>
      <c r="B133" s="36"/>
      <c r="C133" s="36"/>
      <c r="D133" s="36"/>
      <c r="E133" s="36"/>
      <c r="F133" s="36"/>
      <c r="G133" s="36"/>
      <c r="H133" s="36"/>
      <c r="I133" s="310"/>
      <c r="J133" s="42"/>
      <c r="K133" s="36"/>
      <c r="L133" s="36"/>
      <c r="M133" s="36"/>
      <c r="N133" s="36"/>
      <c r="O133" s="36"/>
      <c r="P133" s="36"/>
    </row>
    <row r="134" spans="1:16" x14ac:dyDescent="0.2">
      <c r="A134" s="499" t="s">
        <v>162</v>
      </c>
      <c r="B134" s="500"/>
      <c r="C134" s="500"/>
      <c r="D134" s="500"/>
      <c r="E134" s="500"/>
      <c r="F134" s="500"/>
      <c r="G134" s="500"/>
      <c r="H134" s="500"/>
      <c r="I134" s="501"/>
      <c r="J134" s="499"/>
      <c r="K134" s="500"/>
      <c r="L134" s="500"/>
      <c r="M134" s="500"/>
      <c r="N134" s="500"/>
      <c r="O134" s="500"/>
      <c r="P134" s="500"/>
    </row>
    <row r="135" spans="1:16" x14ac:dyDescent="0.2">
      <c r="A135" s="308">
        <v>4</v>
      </c>
      <c r="B135" s="514" t="s">
        <v>163</v>
      </c>
      <c r="C135" s="515"/>
      <c r="D135" s="515"/>
      <c r="E135" s="515"/>
      <c r="F135" s="515"/>
      <c r="G135" s="516"/>
      <c r="H135" s="37"/>
      <c r="I135" s="292" t="s">
        <v>73</v>
      </c>
      <c r="J135" s="308"/>
      <c r="K135" s="514"/>
      <c r="L135" s="515"/>
      <c r="M135" s="515"/>
      <c r="N135" s="515"/>
      <c r="O135" s="515"/>
      <c r="P135" s="516"/>
    </row>
    <row r="136" spans="1:16" x14ac:dyDescent="0.2">
      <c r="A136" s="291" t="s">
        <v>147</v>
      </c>
      <c r="B136" s="508" t="s">
        <v>164</v>
      </c>
      <c r="C136" s="509"/>
      <c r="D136" s="509"/>
      <c r="E136" s="509"/>
      <c r="F136" s="509"/>
      <c r="G136" s="510"/>
      <c r="H136" s="20"/>
      <c r="I136" s="82">
        <f>I128</f>
        <v>0</v>
      </c>
      <c r="J136" s="291"/>
      <c r="K136" s="508"/>
      <c r="L136" s="509"/>
      <c r="M136" s="509"/>
      <c r="N136" s="509"/>
      <c r="O136" s="509"/>
      <c r="P136" s="510"/>
    </row>
    <row r="137" spans="1:16" x14ac:dyDescent="0.2">
      <c r="A137" s="291" t="s">
        <v>158</v>
      </c>
      <c r="B137" s="508" t="s">
        <v>165</v>
      </c>
      <c r="C137" s="509"/>
      <c r="D137" s="509"/>
      <c r="E137" s="509"/>
      <c r="F137" s="509"/>
      <c r="G137" s="510"/>
      <c r="H137" s="20"/>
      <c r="I137" s="82">
        <f>I132</f>
        <v>0</v>
      </c>
      <c r="J137" s="291"/>
      <c r="K137" s="508"/>
      <c r="L137" s="509"/>
      <c r="M137" s="509"/>
      <c r="N137" s="509"/>
      <c r="O137" s="509"/>
      <c r="P137" s="510"/>
    </row>
    <row r="138" spans="1:16" x14ac:dyDescent="0.2">
      <c r="A138" s="497" t="s">
        <v>166</v>
      </c>
      <c r="B138" s="498"/>
      <c r="C138" s="498"/>
      <c r="D138" s="498"/>
      <c r="E138" s="498"/>
      <c r="F138" s="498"/>
      <c r="G138" s="498"/>
      <c r="H138" s="498"/>
      <c r="I138" s="315">
        <f>SUM(I136:I137)</f>
        <v>0</v>
      </c>
      <c r="J138" s="497"/>
      <c r="K138" s="498"/>
      <c r="L138" s="498"/>
      <c r="M138" s="498"/>
      <c r="N138" s="498"/>
      <c r="O138" s="498"/>
      <c r="P138" s="498"/>
    </row>
    <row r="139" spans="1:16" x14ac:dyDescent="0.2">
      <c r="A139" s="511"/>
      <c r="B139" s="512"/>
      <c r="C139" s="512"/>
      <c r="D139" s="512"/>
      <c r="E139" s="512"/>
      <c r="F139" s="512"/>
      <c r="G139" s="512"/>
      <c r="H139" s="512"/>
      <c r="I139" s="513"/>
      <c r="J139" s="511"/>
      <c r="K139" s="512"/>
      <c r="L139" s="512"/>
      <c r="M139" s="512"/>
      <c r="N139" s="512"/>
      <c r="O139" s="512"/>
      <c r="P139" s="512"/>
    </row>
    <row r="140" spans="1:16" x14ac:dyDescent="0.2">
      <c r="A140" s="504" t="s">
        <v>167</v>
      </c>
      <c r="B140" s="505"/>
      <c r="C140" s="505"/>
      <c r="D140" s="505"/>
      <c r="E140" s="505"/>
      <c r="F140" s="505"/>
      <c r="G140" s="505"/>
      <c r="H140" s="505"/>
      <c r="I140" s="506"/>
      <c r="J140" s="504"/>
      <c r="K140" s="505"/>
      <c r="L140" s="505"/>
      <c r="M140" s="505"/>
      <c r="N140" s="505"/>
      <c r="O140" s="505"/>
      <c r="P140" s="505"/>
    </row>
    <row r="141" spans="1:16" x14ac:dyDescent="0.2">
      <c r="A141" s="291">
        <v>5</v>
      </c>
      <c r="B141" s="462" t="s">
        <v>168</v>
      </c>
      <c r="C141" s="462"/>
      <c r="D141" s="462"/>
      <c r="E141" s="462"/>
      <c r="F141" s="462"/>
      <c r="G141" s="462"/>
      <c r="H141" s="8"/>
      <c r="I141" s="292" t="s">
        <v>73</v>
      </c>
      <c r="J141" s="291"/>
      <c r="K141" s="462"/>
      <c r="L141" s="462"/>
      <c r="M141" s="462"/>
      <c r="N141" s="462"/>
      <c r="O141" s="462"/>
      <c r="P141" s="462"/>
    </row>
    <row r="142" spans="1:16" x14ac:dyDescent="0.2">
      <c r="A142" s="291" t="s">
        <v>37</v>
      </c>
      <c r="B142" s="507" t="s">
        <v>169</v>
      </c>
      <c r="C142" s="507"/>
      <c r="D142" s="507"/>
      <c r="E142" s="507"/>
      <c r="F142" s="507"/>
      <c r="G142" s="507"/>
      <c r="H142" s="21" t="s">
        <v>118</v>
      </c>
      <c r="I142" s="82">
        <f>'Uniform&amp;EPIs '!K25</f>
        <v>0</v>
      </c>
      <c r="J142" s="291"/>
      <c r="K142" s="507"/>
      <c r="L142" s="507"/>
      <c r="M142" s="507"/>
      <c r="N142" s="507"/>
      <c r="O142" s="507"/>
      <c r="P142" s="507"/>
    </row>
    <row r="143" spans="1:16" x14ac:dyDescent="0.2">
      <c r="A143" s="291" t="s">
        <v>39</v>
      </c>
      <c r="B143" s="507" t="s">
        <v>170</v>
      </c>
      <c r="C143" s="507"/>
      <c r="D143" s="507"/>
      <c r="E143" s="507"/>
      <c r="F143" s="507"/>
      <c r="G143" s="507"/>
      <c r="H143" s="21" t="s">
        <v>118</v>
      </c>
      <c r="I143" s="82">
        <v>0</v>
      </c>
      <c r="J143" s="291"/>
      <c r="K143" s="507"/>
      <c r="L143" s="507"/>
      <c r="M143" s="507"/>
      <c r="N143" s="507"/>
      <c r="O143" s="507"/>
      <c r="P143" s="507"/>
    </row>
    <row r="144" spans="1:16" x14ac:dyDescent="0.2">
      <c r="A144" s="317" t="s">
        <v>42</v>
      </c>
      <c r="B144" s="507" t="s">
        <v>171</v>
      </c>
      <c r="C144" s="507"/>
      <c r="D144" s="507"/>
      <c r="E144" s="507"/>
      <c r="F144" s="507"/>
      <c r="G144" s="507"/>
      <c r="H144" s="21" t="s">
        <v>118</v>
      </c>
      <c r="I144" s="82">
        <v>0</v>
      </c>
      <c r="J144" s="317"/>
      <c r="K144" s="507"/>
      <c r="L144" s="507"/>
      <c r="M144" s="507"/>
      <c r="N144" s="507"/>
      <c r="O144" s="507"/>
      <c r="P144" s="507"/>
    </row>
    <row r="145" spans="1:17" x14ac:dyDescent="0.2">
      <c r="A145" s="317" t="s">
        <v>45</v>
      </c>
      <c r="B145" s="507" t="s">
        <v>81</v>
      </c>
      <c r="C145" s="507"/>
      <c r="D145" s="507"/>
      <c r="E145" s="507"/>
      <c r="F145" s="507"/>
      <c r="G145" s="507"/>
      <c r="H145" s="21" t="s">
        <v>118</v>
      </c>
      <c r="I145" s="82">
        <v>0</v>
      </c>
      <c r="J145" s="317"/>
      <c r="K145" s="507"/>
      <c r="L145" s="507"/>
      <c r="M145" s="507"/>
      <c r="N145" s="507"/>
      <c r="O145" s="507"/>
      <c r="P145" s="507"/>
    </row>
    <row r="146" spans="1:17" x14ac:dyDescent="0.2">
      <c r="A146" s="497" t="s">
        <v>172</v>
      </c>
      <c r="B146" s="498"/>
      <c r="C146" s="498"/>
      <c r="D146" s="498"/>
      <c r="E146" s="498"/>
      <c r="F146" s="498"/>
      <c r="G146" s="498"/>
      <c r="H146" s="33" t="s">
        <v>118</v>
      </c>
      <c r="I146" s="315">
        <f>SUM(I142:I145)</f>
        <v>0</v>
      </c>
      <c r="J146" s="497"/>
      <c r="K146" s="498"/>
      <c r="L146" s="498"/>
      <c r="M146" s="498"/>
      <c r="N146" s="498"/>
      <c r="O146" s="498"/>
      <c r="P146" s="498"/>
    </row>
    <row r="147" spans="1:17" x14ac:dyDescent="0.2">
      <c r="A147" s="318"/>
      <c r="B147" s="43"/>
      <c r="C147" s="43"/>
      <c r="D147" s="43"/>
      <c r="E147" s="43"/>
      <c r="F147" s="43"/>
      <c r="G147" s="43"/>
      <c r="H147" s="43"/>
      <c r="I147" s="319"/>
      <c r="J147" s="318"/>
      <c r="K147" s="43"/>
      <c r="L147" s="43"/>
      <c r="M147" s="43"/>
      <c r="N147" s="43"/>
      <c r="O147" s="43"/>
      <c r="P147" s="43"/>
    </row>
    <row r="148" spans="1:17" x14ac:dyDescent="0.2">
      <c r="A148" s="295" t="s">
        <v>173</v>
      </c>
      <c r="B148" s="3"/>
      <c r="C148" s="3"/>
      <c r="D148" s="3"/>
      <c r="E148" s="3"/>
      <c r="F148" s="3"/>
      <c r="G148" s="3"/>
      <c r="H148" s="3"/>
      <c r="I148" s="316"/>
      <c r="J148" s="295"/>
      <c r="K148" s="3"/>
      <c r="L148" s="3"/>
      <c r="M148" s="3"/>
      <c r="N148" s="3"/>
      <c r="O148" s="3"/>
      <c r="P148" s="3"/>
    </row>
    <row r="149" spans="1:17" x14ac:dyDescent="0.2">
      <c r="A149" s="320"/>
      <c r="B149" s="3"/>
      <c r="C149" s="3"/>
      <c r="D149" s="3"/>
      <c r="E149" s="3"/>
      <c r="F149" s="3"/>
      <c r="G149" s="3"/>
      <c r="H149" s="3"/>
      <c r="I149" s="316"/>
      <c r="J149" s="320"/>
      <c r="K149" s="3"/>
      <c r="L149" s="3"/>
      <c r="M149" s="3"/>
      <c r="N149" s="3"/>
      <c r="O149" s="3"/>
      <c r="P149" s="3"/>
    </row>
    <row r="150" spans="1:17" x14ac:dyDescent="0.2">
      <c r="A150" s="504" t="s">
        <v>174</v>
      </c>
      <c r="B150" s="505"/>
      <c r="C150" s="505"/>
      <c r="D150" s="505"/>
      <c r="E150" s="505"/>
      <c r="F150" s="505"/>
      <c r="G150" s="505"/>
      <c r="H150" s="505"/>
      <c r="I150" s="506"/>
      <c r="J150" s="504"/>
      <c r="K150" s="505"/>
      <c r="L150" s="505"/>
      <c r="M150" s="505"/>
      <c r="N150" s="505"/>
      <c r="O150" s="505"/>
      <c r="P150" s="505"/>
    </row>
    <row r="151" spans="1:17" x14ac:dyDescent="0.2">
      <c r="A151" s="291">
        <v>6</v>
      </c>
      <c r="B151" s="462" t="s">
        <v>175</v>
      </c>
      <c r="C151" s="462"/>
      <c r="D151" s="462"/>
      <c r="E151" s="462"/>
      <c r="F151" s="462"/>
      <c r="G151" s="462"/>
      <c r="H151" s="8" t="s">
        <v>72</v>
      </c>
      <c r="I151" s="292" t="s">
        <v>73</v>
      </c>
      <c r="J151" s="291"/>
      <c r="K151" s="462"/>
      <c r="L151" s="462"/>
      <c r="M151" s="462"/>
      <c r="N151" s="462"/>
      <c r="O151" s="462"/>
      <c r="P151" s="462"/>
    </row>
    <row r="152" spans="1:17" x14ac:dyDescent="0.2">
      <c r="A152" s="291" t="s">
        <v>37</v>
      </c>
      <c r="B152" s="463" t="s">
        <v>176</v>
      </c>
      <c r="C152" s="463"/>
      <c r="D152" s="463"/>
      <c r="E152" s="463"/>
      <c r="F152" s="463"/>
      <c r="G152" s="463"/>
      <c r="H152" s="24">
        <v>0.05</v>
      </c>
      <c r="I152" s="321">
        <f>H152*I170</f>
        <v>0</v>
      </c>
      <c r="J152" s="291"/>
      <c r="K152" s="463"/>
      <c r="L152" s="463"/>
      <c r="M152" s="463"/>
      <c r="N152" s="463"/>
      <c r="O152" s="463"/>
      <c r="P152" s="463"/>
      <c r="Q152" s="25"/>
    </row>
    <row r="153" spans="1:17" x14ac:dyDescent="0.2">
      <c r="A153" s="291" t="s">
        <v>39</v>
      </c>
      <c r="B153" s="463" t="s">
        <v>177</v>
      </c>
      <c r="C153" s="463"/>
      <c r="D153" s="463"/>
      <c r="E153" s="463"/>
      <c r="F153" s="463"/>
      <c r="G153" s="463"/>
      <c r="H153" s="24">
        <v>0.1</v>
      </c>
      <c r="I153" s="321">
        <f>H153*(I152+I170)</f>
        <v>0</v>
      </c>
      <c r="J153" s="291"/>
      <c r="K153" s="463"/>
      <c r="L153" s="463"/>
      <c r="M153" s="463"/>
      <c r="N153" s="463"/>
      <c r="O153" s="463"/>
      <c r="P153" s="463"/>
      <c r="Q153" s="25"/>
    </row>
    <row r="154" spans="1:17" x14ac:dyDescent="0.2">
      <c r="A154" s="291" t="s">
        <v>42</v>
      </c>
      <c r="B154" s="503" t="s">
        <v>178</v>
      </c>
      <c r="C154" s="503"/>
      <c r="D154" s="503"/>
      <c r="E154" s="503"/>
      <c r="F154" s="503"/>
      <c r="G154" s="503"/>
      <c r="H154" s="2"/>
      <c r="I154" s="322"/>
      <c r="J154" s="291"/>
      <c r="K154" s="503"/>
      <c r="L154" s="503"/>
      <c r="M154" s="503"/>
      <c r="N154" s="503"/>
      <c r="O154" s="503"/>
      <c r="P154" s="503"/>
    </row>
    <row r="155" spans="1:17" x14ac:dyDescent="0.2">
      <c r="A155" s="291" t="s">
        <v>179</v>
      </c>
      <c r="B155" s="463" t="s">
        <v>180</v>
      </c>
      <c r="C155" s="463"/>
      <c r="D155" s="463"/>
      <c r="E155" s="463"/>
      <c r="F155" s="463"/>
      <c r="G155" s="463"/>
      <c r="H155" s="6">
        <v>1.6500000000000001E-2</v>
      </c>
      <c r="I155" s="321">
        <f>H155*$I$172</f>
        <v>0</v>
      </c>
      <c r="J155" s="291"/>
      <c r="K155" s="463"/>
      <c r="L155" s="463"/>
      <c r="M155" s="463"/>
      <c r="N155" s="463"/>
      <c r="O155" s="463"/>
      <c r="P155" s="463"/>
      <c r="Q155" s="25"/>
    </row>
    <row r="156" spans="1:17" x14ac:dyDescent="0.2">
      <c r="A156" s="291" t="s">
        <v>181</v>
      </c>
      <c r="B156" s="463" t="s">
        <v>182</v>
      </c>
      <c r="C156" s="463"/>
      <c r="D156" s="463"/>
      <c r="E156" s="463"/>
      <c r="F156" s="463"/>
      <c r="G156" s="463"/>
      <c r="H156" s="6">
        <v>7.5999999999999998E-2</v>
      </c>
      <c r="I156" s="321">
        <f t="shared" ref="I156:I157" si="2">H156*$I$172</f>
        <v>0</v>
      </c>
      <c r="J156" s="291"/>
      <c r="K156" s="463"/>
      <c r="L156" s="463"/>
      <c r="M156" s="463"/>
      <c r="N156" s="463"/>
      <c r="O156" s="463"/>
      <c r="P156" s="463"/>
      <c r="Q156" s="25"/>
    </row>
    <row r="157" spans="1:17" x14ac:dyDescent="0.2">
      <c r="A157" s="291" t="s">
        <v>183</v>
      </c>
      <c r="B157" s="463" t="s">
        <v>184</v>
      </c>
      <c r="C157" s="463"/>
      <c r="D157" s="463"/>
      <c r="E157" s="463"/>
      <c r="F157" s="463"/>
      <c r="G157" s="463"/>
      <c r="H157" s="6">
        <v>0.05</v>
      </c>
      <c r="I157" s="321">
        <f t="shared" si="2"/>
        <v>0</v>
      </c>
      <c r="J157" s="291"/>
      <c r="K157" s="463"/>
      <c r="L157" s="463"/>
      <c r="M157" s="463"/>
      <c r="N157" s="463"/>
      <c r="O157" s="463"/>
      <c r="P157" s="463"/>
      <c r="Q157" s="25"/>
    </row>
    <row r="158" spans="1:17" x14ac:dyDescent="0.2">
      <c r="A158" s="497" t="s">
        <v>185</v>
      </c>
      <c r="B158" s="498"/>
      <c r="C158" s="498"/>
      <c r="D158" s="498"/>
      <c r="E158" s="498"/>
      <c r="F158" s="498"/>
      <c r="G158" s="498"/>
      <c r="H158" s="44">
        <f>SUM(H152:H157)</f>
        <v>0.29250000000000004</v>
      </c>
      <c r="I158" s="315">
        <f>SUM(I152:I157)</f>
        <v>0</v>
      </c>
      <c r="J158" s="497"/>
      <c r="K158" s="498"/>
      <c r="L158" s="498"/>
      <c r="M158" s="498"/>
      <c r="N158" s="498"/>
      <c r="O158" s="498"/>
      <c r="P158" s="498"/>
    </row>
    <row r="159" spans="1:17" x14ac:dyDescent="0.2">
      <c r="A159" s="282"/>
      <c r="B159" s="235"/>
      <c r="C159" s="235"/>
      <c r="D159" s="235"/>
      <c r="E159" s="235"/>
      <c r="F159" s="235"/>
      <c r="G159" s="235"/>
      <c r="H159" s="235"/>
      <c r="I159" s="323"/>
      <c r="J159" s="282"/>
      <c r="K159" s="235"/>
      <c r="L159" s="235"/>
      <c r="M159" s="235"/>
      <c r="N159" s="235"/>
      <c r="O159" s="235"/>
      <c r="P159" s="235"/>
    </row>
    <row r="160" spans="1:17" x14ac:dyDescent="0.2">
      <c r="A160" s="295" t="s">
        <v>186</v>
      </c>
      <c r="B160" s="235"/>
      <c r="C160" s="235"/>
      <c r="D160" s="235"/>
      <c r="E160" s="235"/>
      <c r="F160" s="235"/>
      <c r="G160" s="235"/>
      <c r="H160" s="235"/>
      <c r="I160" s="323"/>
      <c r="J160" s="295"/>
      <c r="K160" s="235"/>
      <c r="L160" s="235"/>
      <c r="M160" s="235"/>
      <c r="N160" s="235"/>
      <c r="O160" s="235"/>
      <c r="P160" s="235"/>
    </row>
    <row r="161" spans="1:16" x14ac:dyDescent="0.2">
      <c r="A161" s="295" t="s">
        <v>187</v>
      </c>
      <c r="B161" s="235"/>
      <c r="C161" s="235"/>
      <c r="D161" s="235"/>
      <c r="E161" s="235"/>
      <c r="F161" s="235"/>
      <c r="G161" s="235"/>
      <c r="H161" s="235"/>
      <c r="I161" s="323"/>
      <c r="J161" s="295"/>
      <c r="K161" s="235"/>
      <c r="L161" s="235"/>
      <c r="M161" s="235"/>
      <c r="N161" s="235"/>
      <c r="O161" s="235"/>
      <c r="P161" s="235"/>
    </row>
    <row r="162" spans="1:16" x14ac:dyDescent="0.2">
      <c r="A162" s="282"/>
      <c r="B162" s="230"/>
      <c r="C162" s="230"/>
      <c r="D162" s="230"/>
      <c r="E162" s="230"/>
      <c r="F162" s="230"/>
      <c r="G162" s="230"/>
      <c r="H162" s="230"/>
      <c r="I162" s="61"/>
      <c r="J162" s="282"/>
      <c r="K162" s="230"/>
      <c r="L162" s="230"/>
      <c r="M162" s="230"/>
      <c r="N162" s="230"/>
      <c r="O162" s="230"/>
      <c r="P162" s="230"/>
    </row>
    <row r="163" spans="1:16" x14ac:dyDescent="0.2">
      <c r="A163" s="499" t="s">
        <v>188</v>
      </c>
      <c r="B163" s="500"/>
      <c r="C163" s="500"/>
      <c r="D163" s="500"/>
      <c r="E163" s="500"/>
      <c r="F163" s="500"/>
      <c r="G163" s="500"/>
      <c r="H163" s="500"/>
      <c r="I163" s="501"/>
      <c r="J163" s="499"/>
      <c r="K163" s="500"/>
      <c r="L163" s="500"/>
      <c r="M163" s="500"/>
      <c r="N163" s="500"/>
      <c r="O163" s="500"/>
      <c r="P163" s="500"/>
    </row>
    <row r="164" spans="1:16" x14ac:dyDescent="0.2">
      <c r="A164" s="502" t="s">
        <v>189</v>
      </c>
      <c r="B164" s="462"/>
      <c r="C164" s="462"/>
      <c r="D164" s="462"/>
      <c r="E164" s="462"/>
      <c r="F164" s="462"/>
      <c r="G164" s="462"/>
      <c r="H164" s="462"/>
      <c r="I164" s="292" t="s">
        <v>73</v>
      </c>
      <c r="J164" s="502"/>
      <c r="K164" s="462"/>
      <c r="L164" s="462"/>
      <c r="M164" s="462"/>
      <c r="N164" s="462"/>
      <c r="O164" s="462"/>
      <c r="P164" s="462"/>
    </row>
    <row r="165" spans="1:16" x14ac:dyDescent="0.2">
      <c r="A165" s="287" t="s">
        <v>37</v>
      </c>
      <c r="B165" s="490" t="str">
        <f>A37</f>
        <v>MÓDULO 1 - COMPOSIÇÃO DA REMUNERAÇÃO</v>
      </c>
      <c r="C165" s="490"/>
      <c r="D165" s="490"/>
      <c r="E165" s="490"/>
      <c r="F165" s="490"/>
      <c r="G165" s="490"/>
      <c r="H165" s="490"/>
      <c r="I165" s="321">
        <f>I45</f>
        <v>0</v>
      </c>
      <c r="J165" s="287"/>
      <c r="K165" s="490"/>
      <c r="L165" s="490"/>
      <c r="M165" s="490"/>
      <c r="N165" s="490"/>
      <c r="O165" s="490"/>
      <c r="P165" s="490"/>
    </row>
    <row r="166" spans="1:16" x14ac:dyDescent="0.2">
      <c r="A166" s="287" t="s">
        <v>39</v>
      </c>
      <c r="B166" s="490" t="str">
        <f>A50</f>
        <v>MÓDULO 2 – ENCARGOS E BENEFÍCIOS ANUAIS, MENSAIS E DIÁRIOS</v>
      </c>
      <c r="C166" s="490"/>
      <c r="D166" s="490"/>
      <c r="E166" s="490"/>
      <c r="F166" s="490"/>
      <c r="G166" s="490"/>
      <c r="H166" s="490"/>
      <c r="I166" s="321">
        <f>I102</f>
        <v>0</v>
      </c>
      <c r="J166" s="287"/>
      <c r="K166" s="490"/>
      <c r="L166" s="490"/>
      <c r="M166" s="490"/>
      <c r="N166" s="490"/>
      <c r="O166" s="490"/>
      <c r="P166" s="490"/>
    </row>
    <row r="167" spans="1:16" x14ac:dyDescent="0.2">
      <c r="A167" s="287" t="s">
        <v>42</v>
      </c>
      <c r="B167" s="490" t="str">
        <f>A104</f>
        <v>MÓDULO 3 – PROVISÃO PARA RESCISÃO</v>
      </c>
      <c r="C167" s="490"/>
      <c r="D167" s="490"/>
      <c r="E167" s="490"/>
      <c r="F167" s="490"/>
      <c r="G167" s="490"/>
      <c r="H167" s="490"/>
      <c r="I167" s="321">
        <f>I112</f>
        <v>0</v>
      </c>
      <c r="J167" s="287"/>
      <c r="K167" s="490"/>
      <c r="L167" s="490"/>
      <c r="M167" s="490"/>
      <c r="N167" s="490"/>
      <c r="O167" s="490"/>
      <c r="P167" s="490"/>
    </row>
    <row r="168" spans="1:16" x14ac:dyDescent="0.2">
      <c r="A168" s="324" t="s">
        <v>45</v>
      </c>
      <c r="B168" s="490" t="str">
        <f>A114</f>
        <v>MÓDULO 4 – CUSTO DE REPOSIÇÃO DO PROFISSIONAL AUSENTE</v>
      </c>
      <c r="C168" s="490"/>
      <c r="D168" s="490"/>
      <c r="E168" s="490"/>
      <c r="F168" s="490"/>
      <c r="G168" s="490"/>
      <c r="H168" s="490"/>
      <c r="I168" s="321">
        <f>I138</f>
        <v>0</v>
      </c>
      <c r="J168" s="324"/>
      <c r="K168" s="490"/>
      <c r="L168" s="490"/>
      <c r="M168" s="490"/>
      <c r="N168" s="490"/>
      <c r="O168" s="490"/>
      <c r="P168" s="490"/>
    </row>
    <row r="169" spans="1:16" x14ac:dyDescent="0.2">
      <c r="A169" s="324" t="s">
        <v>78</v>
      </c>
      <c r="B169" s="490" t="str">
        <f>A140</f>
        <v>MÓDULO 5 – INSUMOS DIVERSOS</v>
      </c>
      <c r="C169" s="490"/>
      <c r="D169" s="490"/>
      <c r="E169" s="490"/>
      <c r="F169" s="490"/>
      <c r="G169" s="490"/>
      <c r="H169" s="490"/>
      <c r="I169" s="321">
        <f>I146</f>
        <v>0</v>
      </c>
      <c r="J169" s="324"/>
      <c r="K169" s="490"/>
      <c r="L169" s="490"/>
      <c r="M169" s="490"/>
      <c r="N169" s="490"/>
      <c r="O169" s="490"/>
      <c r="P169" s="490"/>
    </row>
    <row r="170" spans="1:16" x14ac:dyDescent="0.2">
      <c r="A170" s="291"/>
      <c r="B170" s="462" t="s">
        <v>190</v>
      </c>
      <c r="C170" s="462"/>
      <c r="D170" s="462"/>
      <c r="E170" s="462"/>
      <c r="F170" s="462"/>
      <c r="G170" s="462"/>
      <c r="H170" s="462"/>
      <c r="I170" s="325">
        <f>SUM(I165:I169)</f>
        <v>0</v>
      </c>
      <c r="J170" s="291"/>
      <c r="K170" s="462"/>
      <c r="L170" s="462"/>
      <c r="M170" s="462"/>
      <c r="N170" s="462"/>
      <c r="O170" s="462"/>
      <c r="P170" s="462"/>
    </row>
    <row r="171" spans="1:16" x14ac:dyDescent="0.2">
      <c r="A171" s="324" t="s">
        <v>80</v>
      </c>
      <c r="B171" s="490" t="str">
        <f>A150</f>
        <v>MÓDULO 6 – CUSTOS INDIRETOS, TRIBUTOS E LUCRO</v>
      </c>
      <c r="C171" s="490"/>
      <c r="D171" s="490"/>
      <c r="E171" s="490"/>
      <c r="F171" s="490"/>
      <c r="G171" s="490"/>
      <c r="H171" s="490"/>
      <c r="I171" s="82">
        <f>I158</f>
        <v>0</v>
      </c>
      <c r="J171" s="324"/>
      <c r="K171" s="490"/>
      <c r="L171" s="490"/>
      <c r="M171" s="490"/>
      <c r="N171" s="490"/>
      <c r="O171" s="490"/>
      <c r="P171" s="490"/>
    </row>
    <row r="172" spans="1:16" ht="13.5" thickBot="1" x14ac:dyDescent="0.25">
      <c r="A172" s="491" t="s">
        <v>191</v>
      </c>
      <c r="B172" s="492"/>
      <c r="C172" s="492"/>
      <c r="D172" s="492"/>
      <c r="E172" s="492"/>
      <c r="F172" s="492"/>
      <c r="G172" s="492"/>
      <c r="H172" s="492"/>
      <c r="I172" s="326">
        <f>SUM(I45,I102,I112,I138,I146,I152,I153)/(1-SUM(H155:H157))</f>
        <v>0</v>
      </c>
      <c r="J172" s="491"/>
      <c r="K172" s="492"/>
      <c r="L172" s="492"/>
      <c r="M172" s="492"/>
      <c r="N172" s="492"/>
      <c r="O172" s="492"/>
      <c r="P172" s="492"/>
    </row>
    <row r="173" spans="1:16" ht="13.5" thickBot="1" x14ac:dyDescent="0.25">
      <c r="A173" s="3"/>
      <c r="B173" s="3"/>
      <c r="C173" s="3"/>
      <c r="D173" s="3"/>
      <c r="E173" s="3"/>
      <c r="F173" s="3"/>
      <c r="G173" s="3"/>
      <c r="H173" s="3"/>
      <c r="I173" s="4"/>
      <c r="J173" s="57"/>
    </row>
    <row r="174" spans="1:16" s="279" customFormat="1" ht="17.45" customHeight="1" thickBot="1" x14ac:dyDescent="0.25">
      <c r="A174" s="493" t="s">
        <v>192</v>
      </c>
      <c r="B174" s="494"/>
      <c r="C174" s="494"/>
      <c r="D174" s="494"/>
      <c r="E174" s="494"/>
      <c r="F174" s="494"/>
      <c r="G174" s="494"/>
      <c r="H174" s="334">
        <f>I16</f>
        <v>1</v>
      </c>
      <c r="I174" s="327">
        <f>I172*H174</f>
        <v>0</v>
      </c>
      <c r="J174" s="330"/>
      <c r="K174" s="280"/>
      <c r="L174" s="280"/>
      <c r="M174" s="280"/>
      <c r="N174" s="280"/>
      <c r="O174" s="495"/>
      <c r="P174" s="496"/>
    </row>
    <row r="175" spans="1:16" s="279" customFormat="1" ht="24.95" customHeight="1" thickBot="1" x14ac:dyDescent="0.25">
      <c r="A175" s="479">
        <f>(I174)</f>
        <v>0</v>
      </c>
      <c r="B175" s="480"/>
      <c r="C175" s="480"/>
      <c r="D175" s="480"/>
      <c r="E175" s="480"/>
      <c r="F175" s="480"/>
      <c r="G175" s="480"/>
      <c r="H175" s="481" t="str">
        <f>I31</f>
        <v>Servente</v>
      </c>
      <c r="I175" s="482"/>
      <c r="J175" s="331"/>
      <c r="K175" s="278"/>
      <c r="L175" s="278"/>
      <c r="M175" s="278"/>
      <c r="N175" s="278"/>
      <c r="O175" s="278"/>
      <c r="P175" s="278"/>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hidden="1" outlineLevel="1" x14ac:dyDescent="0.2"/>
    <row r="179" spans="1:9" hidden="1" outlineLevel="1" x14ac:dyDescent="0.2">
      <c r="A179" s="472" t="s">
        <v>204</v>
      </c>
      <c r="B179" s="473"/>
      <c r="C179" s="473"/>
      <c r="D179" s="473"/>
      <c r="E179" s="473"/>
      <c r="F179" s="473"/>
      <c r="G179" s="473"/>
      <c r="H179" s="473"/>
      <c r="I179" s="474"/>
    </row>
    <row r="180" spans="1:9" hidden="1" outlineLevel="1" x14ac:dyDescent="0.2">
      <c r="A180" s="475"/>
      <c r="B180" s="476"/>
      <c r="C180" s="476"/>
      <c r="D180" s="476"/>
      <c r="E180" s="476"/>
      <c r="F180" s="476"/>
      <c r="G180" s="476"/>
      <c r="H180" s="476"/>
      <c r="I180" s="477"/>
    </row>
    <row r="181" spans="1:9" hidden="1" outlineLevel="1" x14ac:dyDescent="0.2"/>
    <row r="182" spans="1:9" ht="38.25" hidden="1" outlineLevel="1" x14ac:dyDescent="0.2">
      <c r="A182" s="470" t="s">
        <v>195</v>
      </c>
      <c r="B182" s="470"/>
      <c r="C182" s="470"/>
      <c r="D182" s="471" t="s">
        <v>205</v>
      </c>
      <c r="E182" s="462"/>
      <c r="F182" s="462"/>
      <c r="G182" s="471" t="s">
        <v>206</v>
      </c>
      <c r="H182" s="462"/>
      <c r="I182" s="45" t="s">
        <v>200</v>
      </c>
    </row>
    <row r="183" spans="1:9" ht="30" hidden="1" customHeight="1" outlineLevel="1" x14ac:dyDescent="0.2">
      <c r="A183" s="459" t="s">
        <v>201</v>
      </c>
      <c r="B183" s="459"/>
      <c r="C183" s="459"/>
      <c r="D183" s="460" t="s">
        <v>207</v>
      </c>
      <c r="E183" s="459"/>
      <c r="F183" s="459"/>
      <c r="G183" s="461">
        <f>A175</f>
        <v>0</v>
      </c>
      <c r="H183" s="459"/>
      <c r="I183" s="158">
        <f>TRUNC((1/1800)*G183,2)</f>
        <v>0</v>
      </c>
    </row>
    <row r="184" spans="1:9" hidden="1" outlineLevel="1" x14ac:dyDescent="0.2">
      <c r="A184" s="462" t="s">
        <v>202</v>
      </c>
      <c r="B184" s="462"/>
      <c r="C184" s="462"/>
      <c r="D184" s="462"/>
      <c r="E184" s="462"/>
      <c r="F184" s="462"/>
      <c r="G184" s="462"/>
      <c r="H184" s="462"/>
      <c r="I184" s="159">
        <f>SUM(I183:I183)</f>
        <v>0</v>
      </c>
    </row>
    <row r="185" spans="1:9" hidden="1" outlineLevel="1" x14ac:dyDescent="0.2"/>
    <row r="186" spans="1:9" hidden="1" outlineLevel="1" x14ac:dyDescent="0.2">
      <c r="A186" s="463" t="s">
        <v>208</v>
      </c>
      <c r="B186" s="463"/>
      <c r="C186" s="463"/>
      <c r="D186" s="463"/>
      <c r="E186" s="463"/>
      <c r="F186" s="463"/>
      <c r="G186" s="463"/>
      <c r="H186" s="463"/>
      <c r="I186" s="463"/>
    </row>
    <row r="187" spans="1:9" hidden="1" outlineLevel="1" x14ac:dyDescent="0.2"/>
    <row r="188" spans="1:9" hidden="1" outlineLevel="1" x14ac:dyDescent="0.2">
      <c r="A188" s="472" t="s">
        <v>209</v>
      </c>
      <c r="B188" s="473"/>
      <c r="C188" s="473"/>
      <c r="D188" s="473"/>
      <c r="E188" s="473"/>
      <c r="F188" s="473"/>
      <c r="G188" s="473"/>
      <c r="H188" s="473"/>
      <c r="I188" s="474"/>
    </row>
    <row r="189" spans="1:9" hidden="1" outlineLevel="1" x14ac:dyDescent="0.2">
      <c r="A189" s="475"/>
      <c r="B189" s="476"/>
      <c r="C189" s="476"/>
      <c r="D189" s="476"/>
      <c r="E189" s="476"/>
      <c r="F189" s="476"/>
      <c r="G189" s="476"/>
      <c r="H189" s="476"/>
      <c r="I189" s="477"/>
    </row>
    <row r="190" spans="1:9" hidden="1" outlineLevel="1" x14ac:dyDescent="0.2"/>
    <row r="191" spans="1:9" ht="38.25" hidden="1" outlineLevel="1" x14ac:dyDescent="0.2">
      <c r="A191" s="470" t="s">
        <v>195</v>
      </c>
      <c r="B191" s="470"/>
      <c r="C191" s="470"/>
      <c r="D191" s="471" t="s">
        <v>205</v>
      </c>
      <c r="E191" s="462"/>
      <c r="F191" s="462"/>
      <c r="G191" s="471" t="s">
        <v>206</v>
      </c>
      <c r="H191" s="462"/>
      <c r="I191" s="45" t="s">
        <v>200</v>
      </c>
    </row>
    <row r="192" spans="1:9" ht="30.6" hidden="1" customHeight="1" outlineLevel="1" x14ac:dyDescent="0.2">
      <c r="A192" s="459" t="s">
        <v>201</v>
      </c>
      <c r="B192" s="459"/>
      <c r="C192" s="459"/>
      <c r="D192" s="460" t="s">
        <v>210</v>
      </c>
      <c r="E192" s="459"/>
      <c r="F192" s="459"/>
      <c r="G192" s="461" t="e">
        <f>#REF!</f>
        <v>#REF!</v>
      </c>
      <c r="H192" s="459"/>
      <c r="I192" s="158" t="e">
        <f>TRUNC((1/300)*G192,2)</f>
        <v>#REF!</v>
      </c>
    </row>
    <row r="193" spans="1:9" hidden="1" outlineLevel="1" x14ac:dyDescent="0.2">
      <c r="A193" s="462" t="s">
        <v>202</v>
      </c>
      <c r="B193" s="462"/>
      <c r="C193" s="462"/>
      <c r="D193" s="462"/>
      <c r="E193" s="462"/>
      <c r="F193" s="462"/>
      <c r="G193" s="462"/>
      <c r="H193" s="462"/>
      <c r="I193" s="159" t="e">
        <f>SUM(I192:I192)</f>
        <v>#REF!</v>
      </c>
    </row>
    <row r="194" spans="1:9" hidden="1" outlineLevel="1" x14ac:dyDescent="0.2"/>
    <row r="195" spans="1:9" hidden="1" outlineLevel="1" x14ac:dyDescent="0.2">
      <c r="A195" s="463" t="s">
        <v>211</v>
      </c>
      <c r="B195" s="463"/>
      <c r="C195" s="463"/>
      <c r="D195" s="463"/>
      <c r="E195" s="463"/>
      <c r="F195" s="463"/>
      <c r="G195" s="463"/>
      <c r="H195" s="463"/>
      <c r="I195" s="463"/>
    </row>
    <row r="196" spans="1:9" hidden="1" outlineLevel="1" x14ac:dyDescent="0.2"/>
    <row r="197" spans="1:9" hidden="1" outlineLevel="1" x14ac:dyDescent="0.2">
      <c r="A197" s="464" t="s">
        <v>212</v>
      </c>
      <c r="B197" s="465"/>
      <c r="C197" s="465"/>
      <c r="D197" s="465"/>
      <c r="E197" s="465"/>
      <c r="F197" s="465"/>
      <c r="G197" s="465"/>
      <c r="H197" s="465"/>
      <c r="I197" s="466"/>
    </row>
    <row r="198" spans="1:9" hidden="1" outlineLevel="1" x14ac:dyDescent="0.2">
      <c r="A198" s="467"/>
      <c r="B198" s="468"/>
      <c r="C198" s="468"/>
      <c r="D198" s="468"/>
      <c r="E198" s="468"/>
      <c r="F198" s="468"/>
      <c r="G198" s="468"/>
      <c r="H198" s="468"/>
      <c r="I198" s="469"/>
    </row>
    <row r="199" spans="1:9" hidden="1" outlineLevel="1" x14ac:dyDescent="0.2"/>
    <row r="200" spans="1:9" ht="38.25" hidden="1" outlineLevel="1" x14ac:dyDescent="0.2">
      <c r="A200" s="470" t="s">
        <v>195</v>
      </c>
      <c r="B200" s="470"/>
      <c r="C200" s="470"/>
      <c r="D200" s="471" t="s">
        <v>205</v>
      </c>
      <c r="E200" s="462"/>
      <c r="F200" s="462"/>
      <c r="G200" s="471" t="s">
        <v>206</v>
      </c>
      <c r="H200" s="462"/>
      <c r="I200" s="45" t="s">
        <v>200</v>
      </c>
    </row>
    <row r="201" spans="1:9" ht="29.45" hidden="1" customHeight="1" outlineLevel="1" x14ac:dyDescent="0.2">
      <c r="A201" s="459" t="s">
        <v>201</v>
      </c>
      <c r="B201" s="459"/>
      <c r="C201" s="459"/>
      <c r="D201" s="460" t="s">
        <v>213</v>
      </c>
      <c r="E201" s="459"/>
      <c r="F201" s="459"/>
      <c r="G201" s="461" t="e">
        <f>G192</f>
        <v>#REF!</v>
      </c>
      <c r="H201" s="459"/>
      <c r="I201" s="158" t="e">
        <f>TRUNC((1/130)*G201/22,2)</f>
        <v>#REF!</v>
      </c>
    </row>
    <row r="202" spans="1:9" hidden="1" outlineLevel="1" x14ac:dyDescent="0.2">
      <c r="A202" s="462" t="s">
        <v>202</v>
      </c>
      <c r="B202" s="462"/>
      <c r="C202" s="462"/>
      <c r="D202" s="462"/>
      <c r="E202" s="462"/>
      <c r="F202" s="462"/>
      <c r="G202" s="462"/>
      <c r="H202" s="462"/>
      <c r="I202" s="277" t="e">
        <f>SUM(I201:I201)</f>
        <v>#REF!</v>
      </c>
    </row>
    <row r="203" spans="1:9" hidden="1" outlineLevel="1" x14ac:dyDescent="0.2"/>
    <row r="204" spans="1:9" hidden="1" outlineLevel="1" x14ac:dyDescent="0.2">
      <c r="A204" s="463" t="s">
        <v>214</v>
      </c>
      <c r="B204" s="463"/>
      <c r="C204" s="463"/>
      <c r="D204" s="463"/>
      <c r="E204" s="463"/>
      <c r="F204" s="463"/>
      <c r="G204" s="463"/>
      <c r="H204" s="463"/>
      <c r="I204" s="463"/>
    </row>
    <row r="205" spans="1:9" hidden="1" outlineLevel="1" x14ac:dyDescent="0.2"/>
    <row r="206" spans="1:9" hidden="1" outlineLevel="1" x14ac:dyDescent="0.2">
      <c r="A206" s="457" t="s">
        <v>215</v>
      </c>
      <c r="B206" s="458"/>
      <c r="C206" s="458"/>
      <c r="D206" s="458"/>
      <c r="E206" s="458"/>
      <c r="F206" s="458"/>
      <c r="G206" s="458"/>
      <c r="H206" s="458"/>
      <c r="I206" s="458"/>
    </row>
    <row r="207" spans="1:9" hidden="1" outlineLevel="1" x14ac:dyDescent="0.2"/>
    <row r="208" spans="1:9" hidden="1" outlineLevel="1" x14ac:dyDescent="0.2">
      <c r="A208" s="457" t="s">
        <v>216</v>
      </c>
      <c r="B208" s="458"/>
      <c r="C208" s="458"/>
      <c r="D208" s="458"/>
      <c r="E208" s="458"/>
      <c r="F208" s="458"/>
      <c r="G208" s="458"/>
      <c r="H208" s="458"/>
      <c r="I208" s="458"/>
    </row>
    <row r="209" spans="1:9" hidden="1" outlineLevel="1" x14ac:dyDescent="0.2">
      <c r="A209" s="247"/>
      <c r="B209" s="248"/>
      <c r="C209" s="248"/>
      <c r="D209" s="248"/>
      <c r="E209" s="248"/>
      <c r="F209" s="248"/>
      <c r="G209" s="248"/>
      <c r="H209" s="248"/>
      <c r="I209" s="248"/>
    </row>
    <row r="210" spans="1:9" hidden="1" outlineLevel="1" x14ac:dyDescent="0.2">
      <c r="A210" s="457" t="s">
        <v>217</v>
      </c>
      <c r="B210" s="458"/>
      <c r="C210" s="458"/>
      <c r="D210" s="458"/>
      <c r="E210" s="458"/>
      <c r="F210" s="458"/>
      <c r="G210" s="458"/>
      <c r="H210" s="458"/>
      <c r="I210" s="458"/>
    </row>
    <row r="211" spans="1:9" hidden="1" outlineLevel="1" x14ac:dyDescent="0.2"/>
    <row r="212" spans="1:9" hidden="1" outlineLevel="1" x14ac:dyDescent="0.2"/>
    <row r="213" spans="1:9" collapsed="1" x14ac:dyDescent="0.2">
      <c r="A213" s="483" t="s">
        <v>221</v>
      </c>
      <c r="B213" s="484"/>
      <c r="C213" s="484"/>
      <c r="D213" s="484"/>
      <c r="E213" s="484"/>
      <c r="F213" s="484"/>
      <c r="G213" s="484"/>
      <c r="H213" s="484"/>
      <c r="I213" s="485"/>
    </row>
    <row r="214" spans="1:9" s="32" customFormat="1" x14ac:dyDescent="0.2">
      <c r="A214" s="486"/>
      <c r="B214" s="487"/>
      <c r="C214" s="487"/>
      <c r="D214" s="487"/>
      <c r="E214" s="487"/>
      <c r="F214" s="487"/>
      <c r="G214" s="487"/>
      <c r="H214" s="487"/>
      <c r="I214" s="488"/>
    </row>
    <row r="216" spans="1:9" ht="13.5" thickBot="1" x14ac:dyDescent="0.25">
      <c r="A216" s="32"/>
      <c r="B216" s="32"/>
      <c r="C216" s="32"/>
      <c r="D216" s="32"/>
      <c r="E216" s="32"/>
      <c r="F216" s="32"/>
      <c r="G216" s="32"/>
      <c r="H216" s="32"/>
      <c r="I216" s="32"/>
    </row>
    <row r="217" spans="1:9" x14ac:dyDescent="0.2">
      <c r="A217" s="549" t="s">
        <v>222</v>
      </c>
      <c r="B217" s="550"/>
      <c r="C217" s="550"/>
      <c r="D217" s="550"/>
      <c r="E217" s="550"/>
      <c r="F217" s="550"/>
      <c r="G217" s="550"/>
      <c r="H217" s="550"/>
      <c r="I217" s="551"/>
    </row>
    <row r="218" spans="1:9" x14ac:dyDescent="0.2">
      <c r="A218" s="552"/>
      <c r="B218" s="553"/>
      <c r="C218" s="553"/>
      <c r="D218" s="553"/>
      <c r="E218" s="553"/>
      <c r="F218" s="553"/>
      <c r="G218" s="553"/>
      <c r="H218" s="553"/>
      <c r="I218" s="554"/>
    </row>
    <row r="219" spans="1:9" x14ac:dyDescent="0.2">
      <c r="A219" s="539" t="s">
        <v>201</v>
      </c>
      <c r="B219" s="460"/>
      <c r="C219" s="460"/>
      <c r="D219" s="460">
        <v>22</v>
      </c>
      <c r="E219" s="459"/>
      <c r="F219" s="459"/>
      <c r="G219" s="461">
        <f>I174</f>
        <v>0</v>
      </c>
      <c r="H219" s="459"/>
      <c r="I219" s="346">
        <f>TRUNC(G219/D219,2)</f>
        <v>0</v>
      </c>
    </row>
    <row r="220" spans="1:9" ht="13.5" thickBot="1" x14ac:dyDescent="0.25">
      <c r="A220" s="547" t="s">
        <v>223</v>
      </c>
      <c r="B220" s="548"/>
      <c r="C220" s="548"/>
      <c r="D220" s="548"/>
      <c r="E220" s="548"/>
      <c r="F220" s="548"/>
      <c r="G220" s="548"/>
      <c r="H220" s="548"/>
      <c r="I220" s="347">
        <f>SUM(I219:I219)</f>
        <v>0</v>
      </c>
    </row>
  </sheetData>
  <mergeCells count="276">
    <mergeCell ref="A6:F6"/>
    <mergeCell ref="J6:O6"/>
    <mergeCell ref="A8:I8"/>
    <mergeCell ref="J8:P8"/>
    <mergeCell ref="B9:H9"/>
    <mergeCell ref="K9:P9"/>
    <mergeCell ref="A1:I1"/>
    <mergeCell ref="J1:P1"/>
    <mergeCell ref="A3:F3"/>
    <mergeCell ref="J3:O3"/>
    <mergeCell ref="A4:F4"/>
    <mergeCell ref="J4:O4"/>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B28:H28"/>
    <mergeCell ref="K28:P28"/>
    <mergeCell ref="B29:H29"/>
    <mergeCell ref="K29:P29"/>
    <mergeCell ref="B30:H30"/>
    <mergeCell ref="K30:P30"/>
    <mergeCell ref="A16:B16"/>
    <mergeCell ref="C16:D16"/>
    <mergeCell ref="E16:H16"/>
    <mergeCell ref="J16:K16"/>
    <mergeCell ref="L16:M16"/>
    <mergeCell ref="A27:I27"/>
    <mergeCell ref="J27:P27"/>
    <mergeCell ref="B38:G38"/>
    <mergeCell ref="K38:P38"/>
    <mergeCell ref="B39:G39"/>
    <mergeCell ref="K39:P39"/>
    <mergeCell ref="B40:G40"/>
    <mergeCell ref="K40:P40"/>
    <mergeCell ref="B31:H31"/>
    <mergeCell ref="K31:P31"/>
    <mergeCell ref="B32:H32"/>
    <mergeCell ref="K32:P32"/>
    <mergeCell ref="A37:I37"/>
    <mergeCell ref="J37:P37"/>
    <mergeCell ref="B44:G44"/>
    <mergeCell ref="K44:P44"/>
    <mergeCell ref="A45:H45"/>
    <mergeCell ref="J45:P45"/>
    <mergeCell ref="A50:I50"/>
    <mergeCell ref="J50:P50"/>
    <mergeCell ref="B41:G41"/>
    <mergeCell ref="K41:P41"/>
    <mergeCell ref="B42:G42"/>
    <mergeCell ref="K42:P42"/>
    <mergeCell ref="B43:G43"/>
    <mergeCell ref="K43:P43"/>
    <mergeCell ref="A54:G54"/>
    <mergeCell ref="J54:P54"/>
    <mergeCell ref="B55:G55"/>
    <mergeCell ref="K55:P55"/>
    <mergeCell ref="A56:G56"/>
    <mergeCell ref="J56:P56"/>
    <mergeCell ref="B51:G51"/>
    <mergeCell ref="K51:P51"/>
    <mergeCell ref="B52:G52"/>
    <mergeCell ref="K52:P52"/>
    <mergeCell ref="B53:G53"/>
    <mergeCell ref="K53:P53"/>
    <mergeCell ref="B69:G69"/>
    <mergeCell ref="K69:P69"/>
    <mergeCell ref="B70:G70"/>
    <mergeCell ref="K70:P70"/>
    <mergeCell ref="B71:G71"/>
    <mergeCell ref="K71:P71"/>
    <mergeCell ref="B66:G66"/>
    <mergeCell ref="K66:P66"/>
    <mergeCell ref="B67:G67"/>
    <mergeCell ref="K67:P67"/>
    <mergeCell ref="B68:G68"/>
    <mergeCell ref="K68:P68"/>
    <mergeCell ref="A75:G75"/>
    <mergeCell ref="J75:P75"/>
    <mergeCell ref="B83:G83"/>
    <mergeCell ref="K83:P83"/>
    <mergeCell ref="B84:G84"/>
    <mergeCell ref="K84:P84"/>
    <mergeCell ref="B72:G72"/>
    <mergeCell ref="K72:P72"/>
    <mergeCell ref="B73:G73"/>
    <mergeCell ref="K73:P73"/>
    <mergeCell ref="B74:G74"/>
    <mergeCell ref="K74:P74"/>
    <mergeCell ref="B88:G88"/>
    <mergeCell ref="K88:P88"/>
    <mergeCell ref="B89:G89"/>
    <mergeCell ref="K89:P89"/>
    <mergeCell ref="A90:H90"/>
    <mergeCell ref="J90:P90"/>
    <mergeCell ref="B85:G85"/>
    <mergeCell ref="K85:P85"/>
    <mergeCell ref="B86:G86"/>
    <mergeCell ref="K86:P86"/>
    <mergeCell ref="B87:G87"/>
    <mergeCell ref="K87:P87"/>
    <mergeCell ref="B101:H101"/>
    <mergeCell ref="K101:P101"/>
    <mergeCell ref="A102:H102"/>
    <mergeCell ref="J102:P102"/>
    <mergeCell ref="A103:I103"/>
    <mergeCell ref="J103:P103"/>
    <mergeCell ref="A98:H98"/>
    <mergeCell ref="J98:P98"/>
    <mergeCell ref="B99:H99"/>
    <mergeCell ref="K99:P99"/>
    <mergeCell ref="B100:H100"/>
    <mergeCell ref="K100:P100"/>
    <mergeCell ref="B107:G107"/>
    <mergeCell ref="K107:P107"/>
    <mergeCell ref="B108:G108"/>
    <mergeCell ref="K108:P108"/>
    <mergeCell ref="B109:G109"/>
    <mergeCell ref="K109:P109"/>
    <mergeCell ref="A104:I104"/>
    <mergeCell ref="J104:P104"/>
    <mergeCell ref="B105:G105"/>
    <mergeCell ref="K105:P105"/>
    <mergeCell ref="B106:G106"/>
    <mergeCell ref="K106:P106"/>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23:G123"/>
    <mergeCell ref="K123:P123"/>
    <mergeCell ref="B124:G124"/>
    <mergeCell ref="K124:P124"/>
    <mergeCell ref="B125:G125"/>
    <mergeCell ref="K125:P125"/>
    <mergeCell ref="B120:G120"/>
    <mergeCell ref="K120:P120"/>
    <mergeCell ref="B121:G121"/>
    <mergeCell ref="K121:P121"/>
    <mergeCell ref="B122:G122"/>
    <mergeCell ref="K122:P122"/>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52:G152"/>
    <mergeCell ref="K152:P152"/>
    <mergeCell ref="B153:G153"/>
    <mergeCell ref="K153:P153"/>
    <mergeCell ref="B154:G154"/>
    <mergeCell ref="K154:P154"/>
    <mergeCell ref="A146:G146"/>
    <mergeCell ref="J146:P146"/>
    <mergeCell ref="A150:I150"/>
    <mergeCell ref="J150:P150"/>
    <mergeCell ref="B151:G151"/>
    <mergeCell ref="K151:P151"/>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79:I180"/>
    <mergeCell ref="A182:C182"/>
    <mergeCell ref="D182:F182"/>
    <mergeCell ref="G182:H182"/>
    <mergeCell ref="A175:G175"/>
    <mergeCell ref="H175:I175"/>
    <mergeCell ref="B171:H171"/>
    <mergeCell ref="K171:P171"/>
    <mergeCell ref="A172:H172"/>
    <mergeCell ref="J172:P172"/>
    <mergeCell ref="A174:G174"/>
    <mergeCell ref="O174:P174"/>
    <mergeCell ref="A191:C191"/>
    <mergeCell ref="D191:F191"/>
    <mergeCell ref="G191:H191"/>
    <mergeCell ref="A192:C192"/>
    <mergeCell ref="D192:F192"/>
    <mergeCell ref="G192:H192"/>
    <mergeCell ref="A183:C183"/>
    <mergeCell ref="D183:F183"/>
    <mergeCell ref="G183:H183"/>
    <mergeCell ref="A184:H184"/>
    <mergeCell ref="A186:I186"/>
    <mergeCell ref="A188:I189"/>
    <mergeCell ref="A201:C201"/>
    <mergeCell ref="D201:F201"/>
    <mergeCell ref="G201:H201"/>
    <mergeCell ref="A202:H202"/>
    <mergeCell ref="A204:I204"/>
    <mergeCell ref="A206:I206"/>
    <mergeCell ref="A193:H193"/>
    <mergeCell ref="A195:I195"/>
    <mergeCell ref="A197:I198"/>
    <mergeCell ref="A200:C200"/>
    <mergeCell ref="D200:F200"/>
    <mergeCell ref="G200:H200"/>
    <mergeCell ref="A220:H220"/>
    <mergeCell ref="A213:I213"/>
    <mergeCell ref="A214:I214"/>
    <mergeCell ref="A217:I218"/>
    <mergeCell ref="A219:C219"/>
    <mergeCell ref="D219:F219"/>
    <mergeCell ref="G219:H219"/>
    <mergeCell ref="A208:I208"/>
    <mergeCell ref="A210:I210"/>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88CBC-38D0-4E07-A7B6-9417420393DD}">
  <sheetPr>
    <tabColor theme="5" tint="0.39997558519241921"/>
  </sheetPr>
  <dimension ref="A1:Q220"/>
  <sheetViews>
    <sheetView tabSelected="1" zoomScaleNormal="100" workbookViewId="0">
      <selection activeCell="A16" sqref="A16:B16"/>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ht="13.5" thickBot="1" x14ac:dyDescent="0.25">
      <c r="A1" s="543" t="s">
        <v>32</v>
      </c>
      <c r="B1" s="544"/>
      <c r="C1" s="544"/>
      <c r="D1" s="544"/>
      <c r="E1" s="544"/>
      <c r="F1" s="544"/>
      <c r="G1" s="544"/>
      <c r="H1" s="544"/>
      <c r="I1" s="545"/>
      <c r="J1" s="543"/>
      <c r="K1" s="544"/>
      <c r="L1" s="544"/>
      <c r="M1" s="544"/>
      <c r="N1" s="544"/>
      <c r="O1" s="544"/>
      <c r="P1" s="544"/>
    </row>
    <row r="2" spans="1:16" x14ac:dyDescent="0.2">
      <c r="A2" s="282"/>
      <c r="B2" s="230"/>
      <c r="C2" s="230"/>
      <c r="D2" s="230"/>
      <c r="E2" s="230"/>
      <c r="F2" s="230"/>
      <c r="G2" s="230"/>
      <c r="H2" s="230"/>
      <c r="I2" s="283"/>
      <c r="J2" s="282"/>
      <c r="K2" s="230"/>
      <c r="L2" s="230"/>
      <c r="M2" s="230"/>
      <c r="N2" s="230"/>
      <c r="O2" s="230"/>
      <c r="P2" s="230"/>
    </row>
    <row r="3" spans="1:16" ht="15" customHeight="1" x14ac:dyDescent="0.2">
      <c r="A3" s="555" t="s">
        <v>219</v>
      </c>
      <c r="B3" s="538"/>
      <c r="C3" s="538"/>
      <c r="D3" s="538"/>
      <c r="E3" s="538"/>
      <c r="F3" s="538"/>
      <c r="G3" s="230"/>
      <c r="H3" s="230"/>
      <c r="I3" s="283"/>
      <c r="J3" s="537"/>
      <c r="K3" s="538"/>
      <c r="L3" s="538"/>
      <c r="M3" s="538"/>
      <c r="N3" s="538"/>
      <c r="O3" s="538"/>
      <c r="P3" s="230"/>
    </row>
    <row r="4" spans="1:16" ht="15" customHeight="1" x14ac:dyDescent="0.2">
      <c r="A4" s="537" t="s">
        <v>34</v>
      </c>
      <c r="B4" s="538"/>
      <c r="C4" s="538"/>
      <c r="D4" s="538"/>
      <c r="E4" s="538"/>
      <c r="F4" s="538"/>
      <c r="G4" s="230"/>
      <c r="H4" s="230"/>
      <c r="I4" s="283"/>
      <c r="J4" s="537"/>
      <c r="K4" s="538"/>
      <c r="L4" s="538"/>
      <c r="M4" s="538"/>
      <c r="N4" s="538"/>
      <c r="O4" s="538"/>
      <c r="P4" s="230"/>
    </row>
    <row r="5" spans="1:16" x14ac:dyDescent="0.2">
      <c r="A5" s="59"/>
      <c r="B5" s="9"/>
      <c r="C5" s="9"/>
      <c r="D5" s="9"/>
      <c r="E5" s="9"/>
      <c r="F5" s="9"/>
      <c r="G5" s="9"/>
      <c r="H5" s="9"/>
      <c r="I5" s="97"/>
      <c r="J5" s="59"/>
      <c r="K5" s="9"/>
      <c r="L5" s="9"/>
      <c r="M5" s="9"/>
      <c r="N5" s="9"/>
      <c r="O5" s="9"/>
      <c r="P5" s="9"/>
    </row>
    <row r="6" spans="1:16" x14ac:dyDescent="0.2">
      <c r="A6" s="537" t="s">
        <v>35</v>
      </c>
      <c r="B6" s="538"/>
      <c r="C6" s="538"/>
      <c r="D6" s="538"/>
      <c r="E6" s="538"/>
      <c r="F6" s="538"/>
      <c r="G6" s="9"/>
      <c r="H6" s="9"/>
      <c r="I6" s="97"/>
      <c r="J6" s="537"/>
      <c r="K6" s="538"/>
      <c r="L6" s="538"/>
      <c r="M6" s="538"/>
      <c r="N6" s="538"/>
      <c r="O6" s="538"/>
      <c r="P6" s="9"/>
    </row>
    <row r="7" spans="1:16" x14ac:dyDescent="0.2">
      <c r="A7" s="284"/>
      <c r="B7" s="231"/>
      <c r="C7" s="231"/>
      <c r="D7" s="231"/>
      <c r="E7" s="231"/>
      <c r="F7" s="231"/>
      <c r="G7" s="231"/>
      <c r="H7" s="231"/>
      <c r="I7" s="285"/>
      <c r="J7" s="284"/>
      <c r="K7" s="231"/>
      <c r="L7" s="231"/>
      <c r="M7" s="231"/>
      <c r="N7" s="231"/>
      <c r="O7" s="231"/>
      <c r="P7" s="231"/>
    </row>
    <row r="8" spans="1:16" x14ac:dyDescent="0.2">
      <c r="A8" s="499" t="s">
        <v>36</v>
      </c>
      <c r="B8" s="500"/>
      <c r="C8" s="500"/>
      <c r="D8" s="500"/>
      <c r="E8" s="500"/>
      <c r="F8" s="500"/>
      <c r="G8" s="500"/>
      <c r="H8" s="500"/>
      <c r="I8" s="501"/>
      <c r="J8" s="499"/>
      <c r="K8" s="500"/>
      <c r="L8" s="500"/>
      <c r="M8" s="500"/>
      <c r="N8" s="500"/>
      <c r="O8" s="500"/>
      <c r="P8" s="500"/>
    </row>
    <row r="9" spans="1:16" x14ac:dyDescent="0.2">
      <c r="A9" s="287" t="s">
        <v>37</v>
      </c>
      <c r="B9" s="463" t="s">
        <v>38</v>
      </c>
      <c r="C9" s="490"/>
      <c r="D9" s="490"/>
      <c r="E9" s="490"/>
      <c r="F9" s="490"/>
      <c r="G9" s="490"/>
      <c r="H9" s="490"/>
      <c r="I9" s="288"/>
      <c r="J9" s="287"/>
      <c r="K9" s="463"/>
      <c r="L9" s="490"/>
      <c r="M9" s="490"/>
      <c r="N9" s="490"/>
      <c r="O9" s="490"/>
      <c r="P9" s="490"/>
    </row>
    <row r="10" spans="1:16" x14ac:dyDescent="0.2">
      <c r="A10" s="287" t="s">
        <v>39</v>
      </c>
      <c r="B10" s="463" t="s">
        <v>40</v>
      </c>
      <c r="C10" s="490"/>
      <c r="D10" s="490"/>
      <c r="E10" s="490"/>
      <c r="F10" s="490"/>
      <c r="G10" s="490"/>
      <c r="H10" s="490"/>
      <c r="I10" s="289" t="s">
        <v>41</v>
      </c>
      <c r="J10" s="287"/>
      <c r="K10" s="463"/>
      <c r="L10" s="490"/>
      <c r="M10" s="490"/>
      <c r="N10" s="490"/>
      <c r="O10" s="490"/>
      <c r="P10" s="490"/>
    </row>
    <row r="11" spans="1:16" x14ac:dyDescent="0.2">
      <c r="A11" s="287" t="s">
        <v>42</v>
      </c>
      <c r="B11" s="463" t="s">
        <v>43</v>
      </c>
      <c r="C11" s="463"/>
      <c r="D11" s="463"/>
      <c r="E11" s="463"/>
      <c r="F11" s="463"/>
      <c r="G11" s="463"/>
      <c r="H11" s="463"/>
      <c r="I11" s="289" t="s">
        <v>44</v>
      </c>
      <c r="J11" s="287"/>
      <c r="K11" s="463"/>
      <c r="L11" s="463"/>
      <c r="M11" s="463"/>
      <c r="N11" s="463"/>
      <c r="O11" s="463"/>
      <c r="P11" s="463"/>
    </row>
    <row r="12" spans="1:16" x14ac:dyDescent="0.2">
      <c r="A12" s="287" t="s">
        <v>45</v>
      </c>
      <c r="B12" s="463" t="s">
        <v>46</v>
      </c>
      <c r="C12" s="490"/>
      <c r="D12" s="490"/>
      <c r="E12" s="490"/>
      <c r="F12" s="490"/>
      <c r="G12" s="490"/>
      <c r="H12" s="490"/>
      <c r="I12" s="290">
        <v>60</v>
      </c>
      <c r="J12" s="287"/>
      <c r="K12" s="463"/>
      <c r="L12" s="490"/>
      <c r="M12" s="490"/>
      <c r="N12" s="490"/>
      <c r="O12" s="490"/>
      <c r="P12" s="490"/>
    </row>
    <row r="13" spans="1:16" x14ac:dyDescent="0.2">
      <c r="A13" s="282"/>
      <c r="B13" s="231"/>
      <c r="C13" s="231"/>
      <c r="D13" s="231"/>
      <c r="E13" s="231"/>
      <c r="F13" s="231"/>
      <c r="G13" s="231"/>
      <c r="H13" s="230"/>
      <c r="I13" s="283"/>
      <c r="J13" s="282"/>
      <c r="K13" s="231"/>
      <c r="L13" s="231"/>
      <c r="M13" s="231"/>
      <c r="N13" s="231"/>
      <c r="O13" s="231"/>
      <c r="P13" s="231"/>
    </row>
    <row r="14" spans="1:16" x14ac:dyDescent="0.2">
      <c r="A14" s="499" t="s">
        <v>47</v>
      </c>
      <c r="B14" s="500"/>
      <c r="C14" s="500"/>
      <c r="D14" s="500"/>
      <c r="E14" s="500"/>
      <c r="F14" s="500"/>
      <c r="G14" s="500"/>
      <c r="H14" s="500"/>
      <c r="I14" s="501"/>
      <c r="J14" s="499"/>
      <c r="K14" s="500"/>
      <c r="L14" s="500"/>
      <c r="M14" s="500"/>
      <c r="N14" s="500"/>
      <c r="O14" s="500"/>
      <c r="P14" s="500"/>
    </row>
    <row r="15" spans="1:16" x14ac:dyDescent="0.2">
      <c r="A15" s="502" t="s">
        <v>48</v>
      </c>
      <c r="B15" s="462"/>
      <c r="C15" s="462" t="s">
        <v>49</v>
      </c>
      <c r="D15" s="462"/>
      <c r="E15" s="535" t="s">
        <v>50</v>
      </c>
      <c r="F15" s="535"/>
      <c r="G15" s="535"/>
      <c r="H15" s="535"/>
      <c r="I15" s="536"/>
      <c r="J15" s="502"/>
      <c r="K15" s="462"/>
      <c r="L15" s="462"/>
      <c r="M15" s="462"/>
      <c r="N15" s="462"/>
      <c r="O15" s="462"/>
      <c r="P15" s="462"/>
    </row>
    <row r="16" spans="1:16" s="41" customFormat="1" ht="25.5" customHeight="1" x14ac:dyDescent="0.2">
      <c r="A16" s="539" t="s">
        <v>530</v>
      </c>
      <c r="B16" s="540"/>
      <c r="C16" s="460" t="s">
        <v>52</v>
      </c>
      <c r="D16" s="541"/>
      <c r="E16" s="542" t="s">
        <v>18</v>
      </c>
      <c r="F16" s="542"/>
      <c r="G16" s="542"/>
      <c r="H16" s="542"/>
      <c r="I16" s="335">
        <v>1</v>
      </c>
      <c r="J16" s="539"/>
      <c r="K16" s="540"/>
      <c r="L16" s="460"/>
      <c r="M16" s="540"/>
      <c r="O16" s="281"/>
      <c r="P16" s="281"/>
    </row>
    <row r="17" spans="1:16" ht="15" customHeight="1" x14ac:dyDescent="0.2">
      <c r="A17" s="293"/>
      <c r="B17" s="232"/>
      <c r="C17" s="31"/>
      <c r="D17" s="233"/>
      <c r="E17" s="32"/>
      <c r="F17" s="234"/>
      <c r="G17" s="234"/>
      <c r="H17" s="234"/>
      <c r="I17" s="294"/>
      <c r="J17" s="293"/>
      <c r="K17" s="232"/>
      <c r="L17" s="31"/>
      <c r="M17" s="233"/>
      <c r="N17" s="32"/>
      <c r="O17" s="234"/>
      <c r="P17" s="234"/>
    </row>
    <row r="18" spans="1:16" ht="15" customHeight="1" x14ac:dyDescent="0.2">
      <c r="A18" s="295" t="s">
        <v>53</v>
      </c>
      <c r="B18" s="232"/>
      <c r="C18" s="31"/>
      <c r="D18" s="233"/>
      <c r="E18" s="32"/>
      <c r="F18" s="234"/>
      <c r="G18" s="234"/>
      <c r="H18" s="234"/>
      <c r="I18" s="294"/>
      <c r="J18" s="295"/>
      <c r="K18" s="232"/>
      <c r="L18" s="31"/>
      <c r="M18" s="233"/>
      <c r="N18" s="32"/>
      <c r="O18" s="234"/>
      <c r="P18" s="234"/>
    </row>
    <row r="19" spans="1:16" ht="15" customHeight="1" x14ac:dyDescent="0.2">
      <c r="A19" s="295" t="s">
        <v>54</v>
      </c>
      <c r="B19" s="232"/>
      <c r="C19" s="31"/>
      <c r="D19" s="233"/>
      <c r="E19" s="32"/>
      <c r="F19" s="234"/>
      <c r="G19" s="234"/>
      <c r="H19" s="234"/>
      <c r="I19" s="294"/>
      <c r="J19" s="295"/>
      <c r="K19" s="232"/>
      <c r="L19" s="31"/>
      <c r="M19" s="233"/>
      <c r="N19" s="32"/>
      <c r="O19" s="234"/>
      <c r="P19" s="234"/>
    </row>
    <row r="20" spans="1:16" ht="15" customHeight="1" x14ac:dyDescent="0.2">
      <c r="A20" s="295" t="s">
        <v>55</v>
      </c>
      <c r="B20" s="232"/>
      <c r="C20" s="31"/>
      <c r="D20" s="233"/>
      <c r="E20" s="32"/>
      <c r="F20" s="234"/>
      <c r="G20" s="234"/>
      <c r="H20" s="234"/>
      <c r="I20" s="294"/>
      <c r="J20" s="295"/>
      <c r="K20" s="232"/>
      <c r="L20" s="31"/>
      <c r="M20" s="233"/>
      <c r="N20" s="32"/>
      <c r="O20" s="234"/>
      <c r="P20" s="234"/>
    </row>
    <row r="21" spans="1:16" ht="15" customHeight="1" x14ac:dyDescent="0.2">
      <c r="A21" s="295" t="s">
        <v>56</v>
      </c>
      <c r="B21" s="232"/>
      <c r="C21" s="31"/>
      <c r="D21" s="233"/>
      <c r="E21" s="32"/>
      <c r="F21" s="234"/>
      <c r="G21" s="234"/>
      <c r="H21" s="234"/>
      <c r="I21" s="294"/>
      <c r="J21" s="295"/>
      <c r="K21" s="232"/>
      <c r="L21" s="31"/>
      <c r="M21" s="233"/>
      <c r="N21" s="32"/>
      <c r="O21" s="234"/>
      <c r="P21" s="234"/>
    </row>
    <row r="22" spans="1:16" ht="15" customHeight="1" x14ac:dyDescent="0.2">
      <c r="A22" s="296"/>
      <c r="B22" s="232"/>
      <c r="C22" s="31"/>
      <c r="D22" s="233"/>
      <c r="E22" s="32"/>
      <c r="F22" s="234"/>
      <c r="G22" s="234"/>
      <c r="H22" s="234"/>
      <c r="I22" s="297"/>
      <c r="J22" s="296"/>
      <c r="K22" s="232"/>
      <c r="L22" s="31"/>
      <c r="M22" s="233"/>
      <c r="N22" s="32"/>
      <c r="O22" s="234"/>
      <c r="P22" s="234"/>
    </row>
    <row r="23" spans="1:16" ht="15" customHeight="1" x14ac:dyDescent="0.2">
      <c r="A23" s="298" t="s">
        <v>57</v>
      </c>
      <c r="B23" s="232"/>
      <c r="C23" s="31"/>
      <c r="D23" s="233"/>
      <c r="E23" s="32"/>
      <c r="F23" s="234"/>
      <c r="G23" s="234"/>
      <c r="H23" s="234"/>
      <c r="I23" s="294"/>
      <c r="J23" s="298"/>
      <c r="K23" s="232"/>
      <c r="L23" s="31"/>
      <c r="M23" s="233"/>
      <c r="N23" s="32"/>
      <c r="O23" s="234"/>
      <c r="P23" s="234"/>
    </row>
    <row r="24" spans="1:16" ht="15" customHeight="1" x14ac:dyDescent="0.2">
      <c r="A24" s="293"/>
      <c r="B24" s="232"/>
      <c r="C24" s="31"/>
      <c r="D24" s="233"/>
      <c r="E24" s="32"/>
      <c r="F24" s="234"/>
      <c r="G24" s="234"/>
      <c r="H24" s="234"/>
      <c r="I24" s="294"/>
      <c r="J24" s="293"/>
      <c r="K24" s="232"/>
      <c r="L24" s="31"/>
      <c r="M24" s="233"/>
      <c r="N24" s="32"/>
      <c r="O24" s="234"/>
      <c r="P24" s="234"/>
    </row>
    <row r="25" spans="1:16" ht="15" customHeight="1" x14ac:dyDescent="0.2">
      <c r="A25" s="298" t="s">
        <v>58</v>
      </c>
      <c r="B25" s="232"/>
      <c r="C25" s="31"/>
      <c r="D25" s="233"/>
      <c r="E25" s="32"/>
      <c r="F25" s="234"/>
      <c r="G25" s="234"/>
      <c r="H25" s="234"/>
      <c r="I25" s="294"/>
      <c r="J25" s="298"/>
      <c r="K25" s="232"/>
      <c r="L25" s="31"/>
      <c r="M25" s="233"/>
      <c r="N25" s="32"/>
      <c r="O25" s="234"/>
      <c r="P25" s="234"/>
    </row>
    <row r="26" spans="1:16" ht="15" customHeight="1" x14ac:dyDescent="0.2">
      <c r="A26" s="295" t="s">
        <v>59</v>
      </c>
      <c r="B26" s="232"/>
      <c r="C26" s="31"/>
      <c r="D26" s="233"/>
      <c r="E26" s="32"/>
      <c r="F26" s="234"/>
      <c r="G26" s="234"/>
      <c r="H26" s="234"/>
      <c r="I26" s="294"/>
      <c r="J26" s="295"/>
      <c r="K26" s="232"/>
      <c r="L26" s="31"/>
      <c r="M26" s="233"/>
      <c r="N26" s="32"/>
      <c r="O26" s="234"/>
      <c r="P26" s="234"/>
    </row>
    <row r="27" spans="1:16" x14ac:dyDescent="0.2">
      <c r="A27" s="499" t="s">
        <v>60</v>
      </c>
      <c r="B27" s="500"/>
      <c r="C27" s="500"/>
      <c r="D27" s="500"/>
      <c r="E27" s="500"/>
      <c r="F27" s="500"/>
      <c r="G27" s="500"/>
      <c r="H27" s="500"/>
      <c r="I27" s="501"/>
      <c r="J27" s="499"/>
      <c r="K27" s="500"/>
      <c r="L27" s="500"/>
      <c r="M27" s="500"/>
      <c r="N27" s="500"/>
      <c r="O27" s="500"/>
      <c r="P27" s="500"/>
    </row>
    <row r="28" spans="1:16" x14ac:dyDescent="0.2">
      <c r="A28" s="299">
        <v>1</v>
      </c>
      <c r="B28" s="534" t="s">
        <v>61</v>
      </c>
      <c r="C28" s="534"/>
      <c r="D28" s="534"/>
      <c r="E28" s="534"/>
      <c r="F28" s="534"/>
      <c r="G28" s="534"/>
      <c r="H28" s="534"/>
      <c r="I28" s="300" t="str">
        <f>A16</f>
        <v>Jardineiro/Podador</v>
      </c>
      <c r="J28" s="299"/>
      <c r="K28" s="534"/>
      <c r="L28" s="534"/>
      <c r="M28" s="534"/>
      <c r="N28" s="534"/>
      <c r="O28" s="534"/>
      <c r="P28" s="534"/>
    </row>
    <row r="29" spans="1:16" x14ac:dyDescent="0.2">
      <c r="A29" s="287">
        <v>2</v>
      </c>
      <c r="B29" s="463" t="s">
        <v>62</v>
      </c>
      <c r="C29" s="463"/>
      <c r="D29" s="463"/>
      <c r="E29" s="463"/>
      <c r="F29" s="463"/>
      <c r="G29" s="463"/>
      <c r="H29" s="463"/>
      <c r="I29" s="301" t="s">
        <v>529</v>
      </c>
      <c r="J29" s="287"/>
      <c r="K29" s="463"/>
      <c r="L29" s="463"/>
      <c r="M29" s="463"/>
      <c r="N29" s="463"/>
      <c r="O29" s="463"/>
      <c r="P29" s="463"/>
    </row>
    <row r="30" spans="1:16" x14ac:dyDescent="0.2">
      <c r="A30" s="287">
        <v>3</v>
      </c>
      <c r="B30" s="490" t="s">
        <v>64</v>
      </c>
      <c r="C30" s="490"/>
      <c r="D30" s="490"/>
      <c r="E30" s="490"/>
      <c r="F30" s="490"/>
      <c r="G30" s="490"/>
      <c r="H30" s="490"/>
      <c r="I30" s="302"/>
      <c r="J30" s="287"/>
      <c r="K30" s="490"/>
      <c r="L30" s="490"/>
      <c r="M30" s="490"/>
      <c r="N30" s="490"/>
      <c r="O30" s="490"/>
      <c r="P30" s="490"/>
    </row>
    <row r="31" spans="1:16" x14ac:dyDescent="0.2">
      <c r="A31" s="299">
        <v>4</v>
      </c>
      <c r="B31" s="534" t="s">
        <v>65</v>
      </c>
      <c r="C31" s="534"/>
      <c r="D31" s="534"/>
      <c r="E31" s="534"/>
      <c r="F31" s="534"/>
      <c r="G31" s="534"/>
      <c r="H31" s="534"/>
      <c r="I31" s="303" t="s">
        <v>528</v>
      </c>
      <c r="J31" s="299"/>
      <c r="K31" s="534"/>
      <c r="L31" s="534"/>
      <c r="M31" s="534"/>
      <c r="N31" s="534"/>
      <c r="O31" s="534"/>
      <c r="P31" s="534"/>
    </row>
    <row r="32" spans="1:16" x14ac:dyDescent="0.2">
      <c r="A32" s="287">
        <v>5</v>
      </c>
      <c r="B32" s="463" t="s">
        <v>67</v>
      </c>
      <c r="C32" s="490"/>
      <c r="D32" s="490"/>
      <c r="E32" s="490"/>
      <c r="F32" s="490"/>
      <c r="G32" s="490"/>
      <c r="H32" s="490"/>
      <c r="I32" s="288">
        <v>45658</v>
      </c>
      <c r="J32" s="287"/>
      <c r="K32" s="463"/>
      <c r="L32" s="490"/>
      <c r="M32" s="490"/>
      <c r="N32" s="490"/>
      <c r="O32" s="490"/>
      <c r="P32" s="490"/>
    </row>
    <row r="33" spans="1:17" x14ac:dyDescent="0.2">
      <c r="A33" s="282"/>
      <c r="B33" s="231"/>
      <c r="C33" s="231"/>
      <c r="D33" s="231"/>
      <c r="E33" s="231"/>
      <c r="F33" s="231"/>
      <c r="G33" s="231"/>
      <c r="H33" s="231"/>
      <c r="I33" s="304"/>
      <c r="J33" s="282"/>
      <c r="K33" s="231"/>
      <c r="L33" s="231"/>
      <c r="M33" s="231"/>
      <c r="N33" s="231"/>
      <c r="O33" s="231"/>
      <c r="P33" s="231"/>
    </row>
    <row r="34" spans="1:17" x14ac:dyDescent="0.2">
      <c r="A34" s="295" t="s">
        <v>68</v>
      </c>
      <c r="B34" s="231"/>
      <c r="C34" s="231"/>
      <c r="D34" s="231"/>
      <c r="E34" s="231"/>
      <c r="F34" s="231"/>
      <c r="G34" s="231"/>
      <c r="H34" s="231"/>
      <c r="I34" s="304"/>
      <c r="J34" s="295"/>
      <c r="K34" s="231"/>
      <c r="L34" s="231"/>
      <c r="M34" s="231"/>
      <c r="N34" s="231"/>
      <c r="O34" s="231"/>
      <c r="P34" s="231"/>
    </row>
    <row r="35" spans="1:17" x14ac:dyDescent="0.2">
      <c r="A35" s="295" t="s">
        <v>69</v>
      </c>
      <c r="B35" s="231"/>
      <c r="C35" s="231"/>
      <c r="D35" s="231"/>
      <c r="E35" s="231"/>
      <c r="F35" s="231"/>
      <c r="G35" s="231"/>
      <c r="H35" s="231"/>
      <c r="I35" s="304"/>
      <c r="J35" s="295"/>
      <c r="K35" s="231"/>
      <c r="L35" s="231"/>
      <c r="M35" s="231"/>
      <c r="N35" s="231"/>
      <c r="O35" s="231"/>
      <c r="P35" s="231"/>
    </row>
    <row r="36" spans="1:17" x14ac:dyDescent="0.2">
      <c r="A36" s="57"/>
      <c r="I36" s="58"/>
      <c r="J36" s="57"/>
    </row>
    <row r="37" spans="1:17" x14ac:dyDescent="0.2">
      <c r="A37" s="504" t="s">
        <v>70</v>
      </c>
      <c r="B37" s="505"/>
      <c r="C37" s="505"/>
      <c r="D37" s="505"/>
      <c r="E37" s="505"/>
      <c r="F37" s="505"/>
      <c r="G37" s="505"/>
      <c r="H37" s="505"/>
      <c r="I37" s="506"/>
      <c r="J37" s="504"/>
      <c r="K37" s="505"/>
      <c r="L37" s="505"/>
      <c r="M37" s="505"/>
      <c r="N37" s="505"/>
      <c r="O37" s="505"/>
      <c r="P37" s="505"/>
    </row>
    <row r="38" spans="1:17" x14ac:dyDescent="0.2">
      <c r="A38" s="291">
        <v>1</v>
      </c>
      <c r="B38" s="462" t="s">
        <v>71</v>
      </c>
      <c r="C38" s="462"/>
      <c r="D38" s="462"/>
      <c r="E38" s="462"/>
      <c r="F38" s="462"/>
      <c r="G38" s="462"/>
      <c r="H38" s="8" t="s">
        <v>72</v>
      </c>
      <c r="I38" s="292" t="s">
        <v>73</v>
      </c>
      <c r="J38" s="291"/>
      <c r="K38" s="462"/>
      <c r="L38" s="462"/>
      <c r="M38" s="462"/>
      <c r="N38" s="462"/>
      <c r="O38" s="462"/>
      <c r="P38" s="462"/>
    </row>
    <row r="39" spans="1:17" x14ac:dyDescent="0.2">
      <c r="A39" s="291" t="s">
        <v>37</v>
      </c>
      <c r="B39" s="463" t="s">
        <v>74</v>
      </c>
      <c r="C39" s="463"/>
      <c r="D39" s="463"/>
      <c r="E39" s="463"/>
      <c r="F39" s="463"/>
      <c r="G39" s="463"/>
      <c r="H39" s="20"/>
      <c r="I39" s="305">
        <f>I30</f>
        <v>0</v>
      </c>
      <c r="J39" s="291"/>
      <c r="K39" s="463"/>
      <c r="L39" s="463"/>
      <c r="M39" s="463"/>
      <c r="N39" s="463"/>
      <c r="O39" s="463"/>
      <c r="P39" s="463"/>
    </row>
    <row r="40" spans="1:17" x14ac:dyDescent="0.2">
      <c r="A40" s="291" t="s">
        <v>39</v>
      </c>
      <c r="B40" s="463" t="s">
        <v>75</v>
      </c>
      <c r="C40" s="463"/>
      <c r="D40" s="463"/>
      <c r="E40" s="463"/>
      <c r="F40" s="463"/>
      <c r="G40" s="463"/>
      <c r="H40" s="2"/>
      <c r="I40" s="305">
        <f>I39*H40</f>
        <v>0</v>
      </c>
      <c r="J40" s="291"/>
      <c r="K40" s="463"/>
      <c r="L40" s="463"/>
      <c r="M40" s="463"/>
      <c r="N40" s="463"/>
      <c r="O40" s="463"/>
      <c r="P40" s="463"/>
      <c r="Q40" s="25"/>
    </row>
    <row r="41" spans="1:17" x14ac:dyDescent="0.2">
      <c r="A41" s="291" t="s">
        <v>42</v>
      </c>
      <c r="B41" s="463" t="s">
        <v>76</v>
      </c>
      <c r="C41" s="463"/>
      <c r="D41" s="463"/>
      <c r="E41" s="463"/>
      <c r="F41" s="463"/>
      <c r="G41" s="463"/>
      <c r="H41" s="2"/>
      <c r="I41" s="305">
        <f>H41*I39</f>
        <v>0</v>
      </c>
      <c r="J41" s="291"/>
      <c r="K41" s="463"/>
      <c r="L41" s="463"/>
      <c r="M41" s="463"/>
      <c r="N41" s="463"/>
      <c r="O41" s="463"/>
      <c r="P41" s="463"/>
    </row>
    <row r="42" spans="1:17" x14ac:dyDescent="0.2">
      <c r="A42" s="291" t="s">
        <v>45</v>
      </c>
      <c r="B42" s="463" t="s">
        <v>77</v>
      </c>
      <c r="C42" s="463"/>
      <c r="D42" s="463"/>
      <c r="E42" s="463"/>
      <c r="F42" s="463"/>
      <c r="G42" s="463"/>
      <c r="H42" s="2"/>
      <c r="I42" s="305">
        <v>0</v>
      </c>
      <c r="J42" s="291"/>
      <c r="K42" s="463"/>
      <c r="L42" s="463"/>
      <c r="M42" s="463"/>
      <c r="N42" s="463"/>
      <c r="O42" s="463"/>
      <c r="P42" s="463"/>
      <c r="Q42" s="25"/>
    </row>
    <row r="43" spans="1:17" x14ac:dyDescent="0.2">
      <c r="A43" s="291" t="s">
        <v>78</v>
      </c>
      <c r="B43" s="463" t="s">
        <v>79</v>
      </c>
      <c r="C43" s="463"/>
      <c r="D43" s="463"/>
      <c r="E43" s="463"/>
      <c r="F43" s="463"/>
      <c r="G43" s="463"/>
      <c r="H43" s="5"/>
      <c r="I43" s="305">
        <v>0</v>
      </c>
      <c r="J43" s="291"/>
      <c r="K43" s="463"/>
      <c r="L43" s="463"/>
      <c r="M43" s="463"/>
      <c r="N43" s="463"/>
      <c r="O43" s="463"/>
      <c r="P43" s="463"/>
      <c r="Q43" s="25"/>
    </row>
    <row r="44" spans="1:17" x14ac:dyDescent="0.2">
      <c r="A44" s="291" t="s">
        <v>80</v>
      </c>
      <c r="B44" s="463" t="s">
        <v>81</v>
      </c>
      <c r="C44" s="463"/>
      <c r="D44" s="463"/>
      <c r="E44" s="463"/>
      <c r="F44" s="463"/>
      <c r="G44" s="463"/>
      <c r="H44" s="2"/>
      <c r="I44" s="305">
        <v>0</v>
      </c>
      <c r="J44" s="291"/>
      <c r="K44" s="463"/>
      <c r="L44" s="463"/>
      <c r="M44" s="463"/>
      <c r="N44" s="463"/>
      <c r="O44" s="463"/>
      <c r="P44" s="463"/>
    </row>
    <row r="45" spans="1:17" x14ac:dyDescent="0.2">
      <c r="A45" s="497" t="s">
        <v>82</v>
      </c>
      <c r="B45" s="500"/>
      <c r="C45" s="500"/>
      <c r="D45" s="500"/>
      <c r="E45" s="500"/>
      <c r="F45" s="500"/>
      <c r="G45" s="500"/>
      <c r="H45" s="500"/>
      <c r="I45" s="306">
        <f>SUM(I39:I44)</f>
        <v>0</v>
      </c>
      <c r="J45" s="497"/>
      <c r="K45" s="500"/>
      <c r="L45" s="500"/>
      <c r="M45" s="500"/>
      <c r="N45" s="500"/>
      <c r="O45" s="500"/>
      <c r="P45" s="500"/>
    </row>
    <row r="46" spans="1:17" s="9" customFormat="1" x14ac:dyDescent="0.2">
      <c r="A46" s="59"/>
      <c r="I46" s="97"/>
      <c r="J46" s="59"/>
    </row>
    <row r="47" spans="1:17" s="9" customFormat="1" x14ac:dyDescent="0.2">
      <c r="A47" s="295" t="s">
        <v>83</v>
      </c>
      <c r="I47" s="97"/>
      <c r="J47" s="295"/>
    </row>
    <row r="48" spans="1:17" s="9" customFormat="1" x14ac:dyDescent="0.2">
      <c r="A48" s="295" t="s">
        <v>84</v>
      </c>
      <c r="I48" s="97"/>
      <c r="J48" s="295"/>
    </row>
    <row r="49" spans="1:16" x14ac:dyDescent="0.2">
      <c r="A49" s="307"/>
      <c r="B49" s="3"/>
      <c r="C49" s="3"/>
      <c r="D49" s="3"/>
      <c r="E49" s="3"/>
      <c r="F49" s="3"/>
      <c r="G49" s="3"/>
      <c r="H49" s="3"/>
      <c r="I49" s="61"/>
      <c r="J49" s="307"/>
      <c r="K49" s="3"/>
      <c r="L49" s="3"/>
      <c r="M49" s="3"/>
      <c r="N49" s="3"/>
      <c r="O49" s="3"/>
      <c r="P49" s="3"/>
    </row>
    <row r="50" spans="1:16" x14ac:dyDescent="0.2">
      <c r="A50" s="504" t="s">
        <v>85</v>
      </c>
      <c r="B50" s="505"/>
      <c r="C50" s="505"/>
      <c r="D50" s="505"/>
      <c r="E50" s="505"/>
      <c r="F50" s="505"/>
      <c r="G50" s="505"/>
      <c r="H50" s="505"/>
      <c r="I50" s="506"/>
      <c r="J50" s="504"/>
      <c r="K50" s="505"/>
      <c r="L50" s="505"/>
      <c r="M50" s="505"/>
      <c r="N50" s="505"/>
      <c r="O50" s="505"/>
      <c r="P50" s="505"/>
    </row>
    <row r="51" spans="1:16" x14ac:dyDescent="0.2">
      <c r="A51" s="308" t="s">
        <v>86</v>
      </c>
      <c r="B51" s="531" t="s">
        <v>87</v>
      </c>
      <c r="C51" s="532"/>
      <c r="D51" s="532"/>
      <c r="E51" s="532"/>
      <c r="F51" s="532"/>
      <c r="G51" s="533"/>
      <c r="H51" s="8" t="s">
        <v>72</v>
      </c>
      <c r="I51" s="292" t="s">
        <v>73</v>
      </c>
      <c r="J51" s="308"/>
      <c r="K51" s="531"/>
      <c r="L51" s="532"/>
      <c r="M51" s="532"/>
      <c r="N51" s="532"/>
      <c r="O51" s="532"/>
      <c r="P51" s="533"/>
    </row>
    <row r="52" spans="1:16" ht="13.5" customHeight="1" x14ac:dyDescent="0.2">
      <c r="A52" s="291" t="s">
        <v>37</v>
      </c>
      <c r="B52" s="463" t="s">
        <v>88</v>
      </c>
      <c r="C52" s="463"/>
      <c r="D52" s="463"/>
      <c r="E52" s="463"/>
      <c r="F52" s="463"/>
      <c r="G52" s="463"/>
      <c r="H52" s="1">
        <f>1/12</f>
        <v>8.3333333333333329E-2</v>
      </c>
      <c r="I52" s="82">
        <f>$I$45*H52</f>
        <v>0</v>
      </c>
      <c r="J52" s="291"/>
      <c r="K52" s="463"/>
      <c r="L52" s="463"/>
      <c r="M52" s="463"/>
      <c r="N52" s="463"/>
      <c r="O52" s="463"/>
      <c r="P52" s="463"/>
    </row>
    <row r="53" spans="1:16" x14ac:dyDescent="0.2">
      <c r="A53" s="291" t="s">
        <v>39</v>
      </c>
      <c r="B53" s="463" t="s">
        <v>89</v>
      </c>
      <c r="C53" s="463"/>
      <c r="D53" s="463"/>
      <c r="E53" s="463"/>
      <c r="F53" s="463"/>
      <c r="G53" s="463"/>
      <c r="H53" s="22">
        <v>0.121</v>
      </c>
      <c r="I53" s="82">
        <f>$I$45*H53</f>
        <v>0</v>
      </c>
      <c r="J53" s="291"/>
      <c r="K53" s="463"/>
      <c r="L53" s="463"/>
      <c r="M53" s="463"/>
      <c r="N53" s="463"/>
      <c r="O53" s="463"/>
      <c r="P53" s="463"/>
    </row>
    <row r="54" spans="1:16" x14ac:dyDescent="0.2">
      <c r="A54" s="499" t="s">
        <v>90</v>
      </c>
      <c r="B54" s="500"/>
      <c r="C54" s="500"/>
      <c r="D54" s="500"/>
      <c r="E54" s="500"/>
      <c r="F54" s="500"/>
      <c r="G54" s="500"/>
      <c r="H54" s="33">
        <f>TRUNC(SUM(H52:H53),4)</f>
        <v>0.20430000000000001</v>
      </c>
      <c r="I54" s="309">
        <f>SUM(I52:I53)</f>
        <v>0</v>
      </c>
      <c r="J54" s="499"/>
      <c r="K54" s="500"/>
      <c r="L54" s="500"/>
      <c r="M54" s="500"/>
      <c r="N54" s="500"/>
      <c r="O54" s="500"/>
      <c r="P54" s="500"/>
    </row>
    <row r="55" spans="1:16" ht="21.95" customHeight="1" x14ac:dyDescent="0.2">
      <c r="A55" s="308" t="s">
        <v>42</v>
      </c>
      <c r="B55" s="524" t="s">
        <v>91</v>
      </c>
      <c r="C55" s="524"/>
      <c r="D55" s="524"/>
      <c r="E55" s="524"/>
      <c r="F55" s="524"/>
      <c r="G55" s="524"/>
      <c r="H55" s="149">
        <f>H54*H75</f>
        <v>7.518240000000001E-2</v>
      </c>
      <c r="I55" s="83">
        <f>$I$45*H55</f>
        <v>0</v>
      </c>
      <c r="J55" s="308"/>
      <c r="K55" s="524"/>
      <c r="L55" s="524"/>
      <c r="M55" s="524"/>
      <c r="N55" s="524"/>
      <c r="O55" s="524"/>
      <c r="P55" s="524"/>
    </row>
    <row r="56" spans="1:16" x14ac:dyDescent="0.2">
      <c r="A56" s="499" t="s">
        <v>92</v>
      </c>
      <c r="B56" s="500"/>
      <c r="C56" s="500"/>
      <c r="D56" s="500"/>
      <c r="E56" s="500"/>
      <c r="F56" s="500"/>
      <c r="G56" s="500"/>
      <c r="H56" s="33">
        <f>TRUNC(SUM(H54:H55),4)</f>
        <v>0.27939999999999998</v>
      </c>
      <c r="I56" s="309">
        <f>SUM(I54:I55)</f>
        <v>0</v>
      </c>
      <c r="J56" s="499"/>
      <c r="K56" s="500"/>
      <c r="L56" s="500"/>
      <c r="M56" s="500"/>
      <c r="N56" s="500"/>
      <c r="O56" s="500"/>
      <c r="P56" s="500"/>
    </row>
    <row r="57" spans="1:16" x14ac:dyDescent="0.2">
      <c r="A57" s="307"/>
      <c r="B57" s="3"/>
      <c r="C57" s="3"/>
      <c r="D57" s="3"/>
      <c r="E57" s="3"/>
      <c r="F57" s="3"/>
      <c r="G57" s="3"/>
      <c r="H57" s="35"/>
      <c r="I57" s="61"/>
      <c r="J57" s="307"/>
      <c r="K57" s="3"/>
      <c r="L57" s="3"/>
      <c r="M57" s="3"/>
      <c r="N57" s="3"/>
      <c r="O57" s="3"/>
      <c r="P57" s="3"/>
    </row>
    <row r="58" spans="1:16" x14ac:dyDescent="0.2">
      <c r="A58" s="295" t="s">
        <v>93</v>
      </c>
      <c r="B58" s="3"/>
      <c r="C58" s="3"/>
      <c r="D58" s="3"/>
      <c r="E58" s="3"/>
      <c r="F58" s="3"/>
      <c r="G58" s="3"/>
      <c r="H58" s="35"/>
      <c r="I58" s="61"/>
      <c r="J58" s="295"/>
      <c r="K58" s="3"/>
      <c r="L58" s="3"/>
      <c r="M58" s="3"/>
      <c r="N58" s="3"/>
      <c r="O58" s="3"/>
      <c r="P58" s="3"/>
    </row>
    <row r="59" spans="1:16" x14ac:dyDescent="0.2">
      <c r="A59" s="295" t="s">
        <v>94</v>
      </c>
      <c r="B59" s="3"/>
      <c r="C59" s="3"/>
      <c r="D59" s="3"/>
      <c r="E59" s="3"/>
      <c r="F59" s="3"/>
      <c r="G59" s="3"/>
      <c r="H59" s="35"/>
      <c r="I59" s="61"/>
      <c r="J59" s="295"/>
      <c r="K59" s="3"/>
      <c r="L59" s="3"/>
      <c r="M59" s="3"/>
      <c r="N59" s="3"/>
      <c r="O59" s="3"/>
      <c r="P59" s="3"/>
    </row>
    <row r="60" spans="1:16" x14ac:dyDescent="0.2">
      <c r="A60" s="295" t="s">
        <v>95</v>
      </c>
      <c r="B60" s="3"/>
      <c r="C60" s="3"/>
      <c r="D60" s="3"/>
      <c r="E60" s="3"/>
      <c r="F60" s="3"/>
      <c r="G60" s="3"/>
      <c r="H60" s="35"/>
      <c r="I60" s="61"/>
      <c r="J60" s="295"/>
      <c r="K60" s="3"/>
      <c r="L60" s="3"/>
      <c r="M60" s="3"/>
      <c r="N60" s="3"/>
      <c r="O60" s="3"/>
      <c r="P60" s="3"/>
    </row>
    <row r="61" spans="1:16" x14ac:dyDescent="0.2">
      <c r="A61" s="295" t="s">
        <v>96</v>
      </c>
      <c r="B61" s="9"/>
      <c r="C61" s="9"/>
      <c r="D61" s="9"/>
      <c r="E61" s="9"/>
      <c r="F61" s="9"/>
      <c r="G61" s="9"/>
      <c r="H61" s="9"/>
      <c r="I61" s="97"/>
      <c r="J61" s="295"/>
      <c r="K61" s="9"/>
      <c r="L61" s="9"/>
      <c r="M61" s="9"/>
      <c r="N61" s="9"/>
      <c r="O61" s="9"/>
      <c r="P61" s="9"/>
    </row>
    <row r="62" spans="1:16" x14ac:dyDescent="0.2">
      <c r="A62" s="295" t="s">
        <v>97</v>
      </c>
      <c r="B62" s="9"/>
      <c r="C62" s="9"/>
      <c r="D62" s="9"/>
      <c r="E62" s="9"/>
      <c r="F62" s="9"/>
      <c r="G62" s="9"/>
      <c r="H62" s="9"/>
      <c r="I62" s="97"/>
      <c r="J62" s="295"/>
      <c r="K62" s="9"/>
      <c r="L62" s="9"/>
      <c r="M62" s="9"/>
      <c r="N62" s="9"/>
      <c r="O62" s="9"/>
      <c r="P62" s="9"/>
    </row>
    <row r="63" spans="1:16" x14ac:dyDescent="0.2">
      <c r="A63" s="295"/>
      <c r="B63" s="9"/>
      <c r="C63" s="9"/>
      <c r="D63" s="9"/>
      <c r="E63" s="9"/>
      <c r="F63" s="9"/>
      <c r="G63" s="9"/>
      <c r="H63" s="9"/>
      <c r="I63" s="97"/>
      <c r="J63" s="295"/>
      <c r="K63" s="9"/>
      <c r="L63" s="9"/>
      <c r="M63" s="9"/>
      <c r="N63" s="9"/>
      <c r="O63" s="9"/>
      <c r="P63" s="9"/>
    </row>
    <row r="64" spans="1:16" x14ac:dyDescent="0.2">
      <c r="A64" s="295"/>
      <c r="B64" s="9"/>
      <c r="C64" s="9"/>
      <c r="D64" s="9"/>
      <c r="E64" s="9"/>
      <c r="F64" s="9"/>
      <c r="G64" s="9"/>
      <c r="H64" s="9"/>
      <c r="I64" s="97"/>
      <c r="J64" s="295"/>
      <c r="K64" s="9"/>
      <c r="L64" s="9"/>
      <c r="M64" s="9"/>
      <c r="N64" s="9"/>
      <c r="O64" s="9"/>
      <c r="P64" s="9"/>
    </row>
    <row r="65" spans="1:17" x14ac:dyDescent="0.2">
      <c r="A65" s="42"/>
      <c r="B65" s="36"/>
      <c r="C65" s="36"/>
      <c r="D65" s="36"/>
      <c r="E65" s="36"/>
      <c r="F65" s="36"/>
      <c r="G65" s="36"/>
      <c r="H65" s="36"/>
      <c r="I65" s="310"/>
      <c r="J65" s="42"/>
      <c r="K65" s="36"/>
      <c r="L65" s="36"/>
      <c r="M65" s="36"/>
      <c r="N65" s="36"/>
      <c r="O65" s="36"/>
      <c r="P65" s="36"/>
    </row>
    <row r="66" spans="1:17" x14ac:dyDescent="0.2">
      <c r="A66" s="311" t="s">
        <v>98</v>
      </c>
      <c r="B66" s="483" t="s">
        <v>99</v>
      </c>
      <c r="C66" s="484"/>
      <c r="D66" s="484"/>
      <c r="E66" s="484"/>
      <c r="F66" s="484"/>
      <c r="G66" s="485"/>
      <c r="H66" s="26" t="s">
        <v>72</v>
      </c>
      <c r="I66" s="286" t="s">
        <v>73</v>
      </c>
      <c r="J66" s="311"/>
      <c r="K66" s="483"/>
      <c r="L66" s="484"/>
      <c r="M66" s="484"/>
      <c r="N66" s="484"/>
      <c r="O66" s="484"/>
      <c r="P66" s="485"/>
    </row>
    <row r="67" spans="1:17" x14ac:dyDescent="0.2">
      <c r="A67" s="291" t="s">
        <v>37</v>
      </c>
      <c r="B67" s="463" t="s">
        <v>100</v>
      </c>
      <c r="C67" s="463"/>
      <c r="D67" s="463"/>
      <c r="E67" s="463"/>
      <c r="F67" s="463"/>
      <c r="G67" s="463"/>
      <c r="H67" s="1">
        <v>0.2</v>
      </c>
      <c r="I67" s="82">
        <f t="shared" ref="I67:I74" si="0">H67*($I$45)</f>
        <v>0</v>
      </c>
      <c r="J67" s="291"/>
      <c r="K67" s="463"/>
      <c r="L67" s="463"/>
      <c r="M67" s="463"/>
      <c r="N67" s="463"/>
      <c r="O67" s="463"/>
      <c r="P67" s="463"/>
    </row>
    <row r="68" spans="1:17" x14ac:dyDescent="0.2">
      <c r="A68" s="291" t="s">
        <v>39</v>
      </c>
      <c r="B68" s="463" t="s">
        <v>101</v>
      </c>
      <c r="C68" s="463"/>
      <c r="D68" s="463"/>
      <c r="E68" s="463"/>
      <c r="F68" s="463"/>
      <c r="G68" s="463"/>
      <c r="H68" s="1">
        <v>2.5000000000000001E-2</v>
      </c>
      <c r="I68" s="82">
        <f t="shared" si="0"/>
        <v>0</v>
      </c>
      <c r="J68" s="291"/>
      <c r="K68" s="463"/>
      <c r="L68" s="463"/>
      <c r="M68" s="463"/>
      <c r="N68" s="463"/>
      <c r="O68" s="463"/>
      <c r="P68" s="463"/>
    </row>
    <row r="69" spans="1:17" x14ac:dyDescent="0.2">
      <c r="A69" s="291" t="s">
        <v>42</v>
      </c>
      <c r="B69" s="463" t="s">
        <v>102</v>
      </c>
      <c r="C69" s="463"/>
      <c r="D69" s="463"/>
      <c r="E69" s="463"/>
      <c r="F69" s="463"/>
      <c r="G69" s="463"/>
      <c r="H69" s="1">
        <v>0.03</v>
      </c>
      <c r="I69" s="82">
        <f t="shared" si="0"/>
        <v>0</v>
      </c>
      <c r="J69" s="291"/>
      <c r="K69" s="463"/>
      <c r="L69" s="463"/>
      <c r="M69" s="463"/>
      <c r="N69" s="463"/>
      <c r="O69" s="463"/>
      <c r="P69" s="463"/>
      <c r="Q69" s="25"/>
    </row>
    <row r="70" spans="1:17" x14ac:dyDescent="0.2">
      <c r="A70" s="291" t="s">
        <v>45</v>
      </c>
      <c r="B70" s="463" t="s">
        <v>103</v>
      </c>
      <c r="C70" s="463"/>
      <c r="D70" s="463"/>
      <c r="E70" s="463"/>
      <c r="F70" s="463"/>
      <c r="G70" s="463"/>
      <c r="H70" s="1">
        <v>1.4999999999999999E-2</v>
      </c>
      <c r="I70" s="82">
        <f t="shared" si="0"/>
        <v>0</v>
      </c>
      <c r="J70" s="291"/>
      <c r="K70" s="463"/>
      <c r="L70" s="463"/>
      <c r="M70" s="463"/>
      <c r="N70" s="463"/>
      <c r="O70" s="463"/>
      <c r="P70" s="463"/>
    </row>
    <row r="71" spans="1:17" x14ac:dyDescent="0.2">
      <c r="A71" s="291" t="s">
        <v>78</v>
      </c>
      <c r="B71" s="463" t="s">
        <v>104</v>
      </c>
      <c r="C71" s="463"/>
      <c r="D71" s="463"/>
      <c r="E71" s="463"/>
      <c r="F71" s="463"/>
      <c r="G71" s="463"/>
      <c r="H71" s="1">
        <v>0.01</v>
      </c>
      <c r="I71" s="82">
        <f t="shared" si="0"/>
        <v>0</v>
      </c>
      <c r="J71" s="291"/>
      <c r="K71" s="463"/>
      <c r="L71" s="463"/>
      <c r="M71" s="463"/>
      <c r="N71" s="463"/>
      <c r="O71" s="463"/>
      <c r="P71" s="463"/>
    </row>
    <row r="72" spans="1:17" x14ac:dyDescent="0.2">
      <c r="A72" s="291" t="s">
        <v>80</v>
      </c>
      <c r="B72" s="463" t="s">
        <v>105</v>
      </c>
      <c r="C72" s="463"/>
      <c r="D72" s="463"/>
      <c r="E72" s="463"/>
      <c r="F72" s="463"/>
      <c r="G72" s="463"/>
      <c r="H72" s="1">
        <v>6.0000000000000001E-3</v>
      </c>
      <c r="I72" s="82">
        <f t="shared" si="0"/>
        <v>0</v>
      </c>
      <c r="J72" s="291"/>
      <c r="K72" s="463"/>
      <c r="L72" s="463"/>
      <c r="M72" s="463"/>
      <c r="N72" s="463"/>
      <c r="O72" s="463"/>
      <c r="P72" s="463"/>
    </row>
    <row r="73" spans="1:17" x14ac:dyDescent="0.2">
      <c r="A73" s="291" t="s">
        <v>106</v>
      </c>
      <c r="B73" s="463" t="s">
        <v>107</v>
      </c>
      <c r="C73" s="463"/>
      <c r="D73" s="463"/>
      <c r="E73" s="463"/>
      <c r="F73" s="463"/>
      <c r="G73" s="463"/>
      <c r="H73" s="1">
        <v>2E-3</v>
      </c>
      <c r="I73" s="82">
        <f t="shared" si="0"/>
        <v>0</v>
      </c>
      <c r="J73" s="291"/>
      <c r="K73" s="463"/>
      <c r="L73" s="463"/>
      <c r="M73" s="463"/>
      <c r="N73" s="463"/>
      <c r="O73" s="463"/>
      <c r="P73" s="463"/>
    </row>
    <row r="74" spans="1:17" x14ac:dyDescent="0.2">
      <c r="A74" s="291" t="s">
        <v>108</v>
      </c>
      <c r="B74" s="463" t="s">
        <v>109</v>
      </c>
      <c r="C74" s="463"/>
      <c r="D74" s="463"/>
      <c r="E74" s="463"/>
      <c r="F74" s="463"/>
      <c r="G74" s="463"/>
      <c r="H74" s="1">
        <v>0.08</v>
      </c>
      <c r="I74" s="82">
        <f t="shared" si="0"/>
        <v>0</v>
      </c>
      <c r="J74" s="291"/>
      <c r="K74" s="463"/>
      <c r="L74" s="463"/>
      <c r="M74" s="463"/>
      <c r="N74" s="463"/>
      <c r="O74" s="463"/>
      <c r="P74" s="463"/>
    </row>
    <row r="75" spans="1:17" x14ac:dyDescent="0.2">
      <c r="A75" s="499" t="s">
        <v>11</v>
      </c>
      <c r="B75" s="500"/>
      <c r="C75" s="500"/>
      <c r="D75" s="500"/>
      <c r="E75" s="500"/>
      <c r="F75" s="500"/>
      <c r="G75" s="500"/>
      <c r="H75" s="33">
        <f>SUM(H67:H74)</f>
        <v>0.36800000000000005</v>
      </c>
      <c r="I75" s="309">
        <f>SUM(I67:I74)</f>
        <v>0</v>
      </c>
      <c r="J75" s="499"/>
      <c r="K75" s="500"/>
      <c r="L75" s="500"/>
      <c r="M75" s="500"/>
      <c r="N75" s="500"/>
      <c r="O75" s="500"/>
      <c r="P75" s="500"/>
    </row>
    <row r="76" spans="1:17" x14ac:dyDescent="0.2">
      <c r="A76" s="307"/>
      <c r="B76" s="3"/>
      <c r="C76" s="3"/>
      <c r="D76" s="3"/>
      <c r="E76" s="3"/>
      <c r="F76" s="3"/>
      <c r="G76" s="3"/>
      <c r="H76" s="35"/>
      <c r="I76" s="61"/>
      <c r="J76" s="307"/>
      <c r="K76" s="3"/>
      <c r="L76" s="3"/>
      <c r="M76" s="3"/>
      <c r="N76" s="3"/>
      <c r="O76" s="3"/>
      <c r="P76" s="3"/>
    </row>
    <row r="77" spans="1:17" x14ac:dyDescent="0.2">
      <c r="A77" s="295" t="s">
        <v>110</v>
      </c>
      <c r="B77" s="3"/>
      <c r="C77" s="3"/>
      <c r="D77" s="3"/>
      <c r="E77" s="3"/>
      <c r="F77" s="3"/>
      <c r="G77" s="3"/>
      <c r="H77" s="35"/>
      <c r="I77" s="61"/>
      <c r="J77" s="295"/>
      <c r="K77" s="3"/>
      <c r="L77" s="3"/>
      <c r="M77" s="3"/>
      <c r="N77" s="3"/>
      <c r="O77" s="3"/>
      <c r="P77" s="3"/>
    </row>
    <row r="78" spans="1:17" x14ac:dyDescent="0.2">
      <c r="A78" s="295" t="s">
        <v>111</v>
      </c>
      <c r="B78" s="3"/>
      <c r="C78" s="3"/>
      <c r="D78" s="3"/>
      <c r="E78" s="3"/>
      <c r="F78" s="3"/>
      <c r="G78" s="3"/>
      <c r="H78" s="35"/>
      <c r="I78" s="61"/>
      <c r="J78" s="295"/>
      <c r="K78" s="3"/>
      <c r="L78" s="3"/>
      <c r="M78" s="3"/>
      <c r="N78" s="3"/>
      <c r="O78" s="3"/>
      <c r="P78" s="3"/>
    </row>
    <row r="79" spans="1:17" x14ac:dyDescent="0.2">
      <c r="A79" s="295" t="s">
        <v>112</v>
      </c>
      <c r="B79" s="3"/>
      <c r="C79" s="3"/>
      <c r="D79" s="3"/>
      <c r="E79" s="3"/>
      <c r="F79" s="3"/>
      <c r="G79" s="3"/>
      <c r="H79" s="35"/>
      <c r="I79" s="61"/>
      <c r="J79" s="295"/>
      <c r="K79" s="3"/>
      <c r="L79" s="3"/>
      <c r="M79" s="3"/>
      <c r="N79" s="3"/>
      <c r="O79" s="3"/>
      <c r="P79" s="3"/>
    </row>
    <row r="80" spans="1:17" x14ac:dyDescent="0.2">
      <c r="A80" s="295" t="s">
        <v>113</v>
      </c>
      <c r="B80" s="3"/>
      <c r="C80" s="3"/>
      <c r="D80" s="3"/>
      <c r="E80" s="3"/>
      <c r="F80" s="3"/>
      <c r="G80" s="3"/>
      <c r="H80" s="35"/>
      <c r="I80" s="61"/>
      <c r="J80" s="295"/>
      <c r="K80" s="3"/>
      <c r="L80" s="3"/>
      <c r="M80" s="3"/>
      <c r="N80" s="3"/>
      <c r="O80" s="3"/>
      <c r="P80" s="3"/>
    </row>
    <row r="81" spans="1:16" x14ac:dyDescent="0.2">
      <c r="A81" s="295" t="s">
        <v>114</v>
      </c>
      <c r="B81" s="3"/>
      <c r="C81" s="3"/>
      <c r="D81" s="3"/>
      <c r="E81" s="3"/>
      <c r="F81" s="3"/>
      <c r="G81" s="3"/>
      <c r="H81" s="35"/>
      <c r="I81" s="61"/>
      <c r="J81" s="295"/>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1" t="s">
        <v>115</v>
      </c>
      <c r="B83" s="517" t="s">
        <v>116</v>
      </c>
      <c r="C83" s="518"/>
      <c r="D83" s="518"/>
      <c r="E83" s="518"/>
      <c r="F83" s="518"/>
      <c r="G83" s="519"/>
      <c r="H83" s="33"/>
      <c r="I83" s="286" t="s">
        <v>73</v>
      </c>
      <c r="J83" s="311"/>
      <c r="K83" s="517"/>
      <c r="L83" s="518"/>
      <c r="M83" s="518"/>
      <c r="N83" s="518"/>
      <c r="O83" s="518"/>
      <c r="P83" s="519"/>
    </row>
    <row r="84" spans="1:16" ht="14.1" customHeight="1" x14ac:dyDescent="0.2">
      <c r="A84" s="291" t="s">
        <v>37</v>
      </c>
      <c r="B84" s="507" t="s">
        <v>117</v>
      </c>
      <c r="C84" s="507"/>
      <c r="D84" s="507"/>
      <c r="E84" s="507"/>
      <c r="F84" s="507"/>
      <c r="G84" s="507"/>
      <c r="H84" s="21" t="s">
        <v>118</v>
      </c>
      <c r="I84" s="312">
        <f>'Mód2.3 '!E12</f>
        <v>0</v>
      </c>
      <c r="J84" s="291"/>
      <c r="K84" s="507"/>
      <c r="L84" s="507"/>
      <c r="M84" s="507"/>
      <c r="N84" s="507"/>
      <c r="O84" s="507"/>
      <c r="P84" s="507"/>
    </row>
    <row r="85" spans="1:16" x14ac:dyDescent="0.2">
      <c r="A85" s="291" t="s">
        <v>39</v>
      </c>
      <c r="B85" s="507" t="s">
        <v>119</v>
      </c>
      <c r="C85" s="507"/>
      <c r="D85" s="507"/>
      <c r="E85" s="507"/>
      <c r="F85" s="507"/>
      <c r="G85" s="507"/>
      <c r="H85" s="21" t="s">
        <v>118</v>
      </c>
      <c r="I85" s="312">
        <f>'Mód2.3 '!E25</f>
        <v>0</v>
      </c>
      <c r="J85" s="291"/>
      <c r="K85" s="507"/>
      <c r="L85" s="507"/>
      <c r="M85" s="507"/>
      <c r="N85" s="507"/>
      <c r="O85" s="507"/>
      <c r="P85" s="507"/>
    </row>
    <row r="86" spans="1:16" x14ac:dyDescent="0.2">
      <c r="A86" s="291" t="s">
        <v>42</v>
      </c>
      <c r="B86" s="507" t="s">
        <v>120</v>
      </c>
      <c r="C86" s="507"/>
      <c r="D86" s="507"/>
      <c r="E86" s="507"/>
      <c r="F86" s="507"/>
      <c r="G86" s="507"/>
      <c r="H86" s="21" t="s">
        <v>118</v>
      </c>
      <c r="I86" s="312">
        <f>'Mód2.3 '!E33</f>
        <v>0</v>
      </c>
      <c r="J86" s="291"/>
      <c r="K86" s="507"/>
      <c r="L86" s="507"/>
      <c r="M86" s="507"/>
      <c r="N86" s="507"/>
      <c r="O86" s="507"/>
      <c r="P86" s="507"/>
    </row>
    <row r="87" spans="1:16" ht="15" customHeight="1" x14ac:dyDescent="0.2">
      <c r="A87" s="308" t="s">
        <v>45</v>
      </c>
      <c r="B87" s="529" t="s">
        <v>121</v>
      </c>
      <c r="C87" s="507"/>
      <c r="D87" s="507"/>
      <c r="E87" s="507"/>
      <c r="F87" s="507"/>
      <c r="G87" s="507"/>
      <c r="H87" s="28" t="s">
        <v>118</v>
      </c>
      <c r="I87" s="313">
        <f>'Mód2.3 '!E42</f>
        <v>0</v>
      </c>
      <c r="J87" s="308"/>
      <c r="K87" s="530"/>
      <c r="L87" s="530"/>
      <c r="M87" s="530"/>
      <c r="N87" s="530"/>
      <c r="O87" s="530"/>
      <c r="P87" s="530"/>
    </row>
    <row r="88" spans="1:16" x14ac:dyDescent="0.2">
      <c r="A88" s="291" t="s">
        <v>78</v>
      </c>
      <c r="B88" s="507" t="s">
        <v>218</v>
      </c>
      <c r="C88" s="507"/>
      <c r="D88" s="507"/>
      <c r="E88" s="507"/>
      <c r="F88" s="507"/>
      <c r="G88" s="507"/>
      <c r="H88" s="21" t="s">
        <v>118</v>
      </c>
      <c r="I88" s="312">
        <f>'Mód2.3 '!E52</f>
        <v>0</v>
      </c>
      <c r="J88" s="291"/>
      <c r="K88" s="507"/>
      <c r="L88" s="507"/>
      <c r="M88" s="507"/>
      <c r="N88" s="507"/>
      <c r="O88" s="507"/>
      <c r="P88" s="507"/>
    </row>
    <row r="89" spans="1:16" x14ac:dyDescent="0.2">
      <c r="A89" s="291"/>
      <c r="B89" s="529"/>
      <c r="C89" s="507"/>
      <c r="D89" s="507"/>
      <c r="E89" s="507"/>
      <c r="F89" s="507"/>
      <c r="G89" s="507"/>
      <c r="H89" s="21"/>
      <c r="I89" s="312"/>
      <c r="J89" s="291"/>
      <c r="K89" s="507"/>
      <c r="L89" s="507"/>
      <c r="M89" s="507"/>
      <c r="N89" s="507"/>
      <c r="O89" s="507"/>
      <c r="P89" s="507"/>
    </row>
    <row r="90" spans="1:16" x14ac:dyDescent="0.2">
      <c r="A90" s="499" t="s">
        <v>124</v>
      </c>
      <c r="B90" s="500"/>
      <c r="C90" s="500"/>
      <c r="D90" s="500"/>
      <c r="E90" s="500"/>
      <c r="F90" s="500"/>
      <c r="G90" s="500"/>
      <c r="H90" s="500"/>
      <c r="I90" s="309">
        <f>SUM(I84:I89)</f>
        <v>0</v>
      </c>
      <c r="J90" s="499"/>
      <c r="K90" s="500"/>
      <c r="L90" s="500"/>
      <c r="M90" s="500"/>
      <c r="N90" s="500"/>
      <c r="O90" s="500"/>
      <c r="P90" s="500"/>
    </row>
    <row r="91" spans="1:16" x14ac:dyDescent="0.2">
      <c r="A91" s="307"/>
      <c r="B91" s="3"/>
      <c r="C91" s="3"/>
      <c r="D91" s="3"/>
      <c r="E91" s="3"/>
      <c r="F91" s="3"/>
      <c r="G91" s="3"/>
      <c r="H91" s="3"/>
      <c r="I91" s="61"/>
      <c r="J91" s="307"/>
      <c r="K91" s="3"/>
      <c r="L91" s="3"/>
      <c r="M91" s="3"/>
      <c r="N91" s="3"/>
      <c r="O91" s="3"/>
      <c r="P91" s="3"/>
    </row>
    <row r="92" spans="1:16" x14ac:dyDescent="0.2">
      <c r="A92" s="295" t="s">
        <v>125</v>
      </c>
      <c r="B92" s="3"/>
      <c r="C92" s="3"/>
      <c r="D92" s="3"/>
      <c r="E92" s="3"/>
      <c r="F92" s="3"/>
      <c r="G92" s="3"/>
      <c r="H92" s="3"/>
      <c r="I92" s="61"/>
      <c r="J92" s="295"/>
      <c r="K92" s="3"/>
      <c r="L92" s="3"/>
      <c r="M92" s="3"/>
      <c r="N92" s="3"/>
      <c r="O92" s="3"/>
      <c r="P92" s="3"/>
    </row>
    <row r="93" spans="1:16" x14ac:dyDescent="0.2">
      <c r="A93" s="295" t="s">
        <v>126</v>
      </c>
      <c r="B93" s="3"/>
      <c r="C93" s="3"/>
      <c r="D93" s="3"/>
      <c r="E93" s="3"/>
      <c r="F93" s="3"/>
      <c r="G93" s="3"/>
      <c r="H93" s="3"/>
      <c r="I93" s="61"/>
      <c r="J93" s="295"/>
      <c r="K93" s="3"/>
      <c r="L93" s="3"/>
      <c r="M93" s="3"/>
      <c r="N93" s="3"/>
      <c r="O93" s="3"/>
      <c r="P93" s="3"/>
    </row>
    <row r="94" spans="1:16" x14ac:dyDescent="0.2">
      <c r="A94" s="295" t="s">
        <v>127</v>
      </c>
      <c r="B94" s="3"/>
      <c r="C94" s="3"/>
      <c r="D94" s="3"/>
      <c r="E94" s="3"/>
      <c r="F94" s="3"/>
      <c r="G94" s="3"/>
      <c r="H94" s="3"/>
      <c r="I94" s="61"/>
      <c r="J94" s="295"/>
      <c r="K94" s="3"/>
      <c r="L94" s="3"/>
      <c r="M94" s="3"/>
      <c r="N94" s="3"/>
      <c r="O94" s="3"/>
      <c r="P94" s="3"/>
    </row>
    <row r="95" spans="1:16" x14ac:dyDescent="0.2">
      <c r="A95" s="295" t="s">
        <v>128</v>
      </c>
      <c r="B95" s="3"/>
      <c r="C95" s="3"/>
      <c r="D95" s="3"/>
      <c r="E95" s="3"/>
      <c r="F95" s="3"/>
      <c r="G95" s="3"/>
      <c r="H95" s="3"/>
      <c r="I95" s="61"/>
      <c r="J95" s="295"/>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1">
        <v>2</v>
      </c>
      <c r="B97" s="39" t="s">
        <v>129</v>
      </c>
      <c r="C97" s="39"/>
      <c r="D97" s="39"/>
      <c r="E97" s="39"/>
      <c r="F97" s="39"/>
      <c r="G97" s="39"/>
      <c r="H97" s="39"/>
      <c r="I97" s="314"/>
      <c r="J97" s="311"/>
      <c r="K97" s="39"/>
      <c r="L97" s="39"/>
      <c r="M97" s="39"/>
      <c r="N97" s="39"/>
      <c r="O97" s="39"/>
      <c r="P97" s="39"/>
    </row>
    <row r="98" spans="1:16" x14ac:dyDescent="0.2">
      <c r="A98" s="502" t="s">
        <v>130</v>
      </c>
      <c r="B98" s="462"/>
      <c r="C98" s="462"/>
      <c r="D98" s="462"/>
      <c r="E98" s="462"/>
      <c r="F98" s="462"/>
      <c r="G98" s="462"/>
      <c r="H98" s="462"/>
      <c r="I98" s="292" t="s">
        <v>73</v>
      </c>
      <c r="J98" s="502"/>
      <c r="K98" s="462"/>
      <c r="L98" s="462"/>
      <c r="M98" s="462"/>
      <c r="N98" s="462"/>
      <c r="O98" s="462"/>
      <c r="P98" s="462"/>
    </row>
    <row r="99" spans="1:16" x14ac:dyDescent="0.2">
      <c r="A99" s="291" t="s">
        <v>86</v>
      </c>
      <c r="B99" s="478" t="s">
        <v>131</v>
      </c>
      <c r="C99" s="478"/>
      <c r="D99" s="478"/>
      <c r="E99" s="478"/>
      <c r="F99" s="478"/>
      <c r="G99" s="478"/>
      <c r="H99" s="478"/>
      <c r="I99" s="82">
        <f>I56</f>
        <v>0</v>
      </c>
      <c r="J99" s="291"/>
      <c r="K99" s="478"/>
      <c r="L99" s="478"/>
      <c r="M99" s="478"/>
      <c r="N99" s="478"/>
      <c r="O99" s="478"/>
      <c r="P99" s="478"/>
    </row>
    <row r="100" spans="1:16" x14ac:dyDescent="0.2">
      <c r="A100" s="291" t="s">
        <v>98</v>
      </c>
      <c r="B100" s="478" t="s">
        <v>132</v>
      </c>
      <c r="C100" s="478"/>
      <c r="D100" s="478"/>
      <c r="E100" s="478"/>
      <c r="F100" s="478"/>
      <c r="G100" s="478"/>
      <c r="H100" s="478"/>
      <c r="I100" s="82">
        <f>I75</f>
        <v>0</v>
      </c>
      <c r="J100" s="291"/>
      <c r="K100" s="478"/>
      <c r="L100" s="478"/>
      <c r="M100" s="478"/>
      <c r="N100" s="478"/>
      <c r="O100" s="478"/>
      <c r="P100" s="478"/>
    </row>
    <row r="101" spans="1:16" x14ac:dyDescent="0.2">
      <c r="A101" s="291" t="s">
        <v>115</v>
      </c>
      <c r="B101" s="478" t="s">
        <v>133</v>
      </c>
      <c r="C101" s="478"/>
      <c r="D101" s="478"/>
      <c r="E101" s="478"/>
      <c r="F101" s="478"/>
      <c r="G101" s="478"/>
      <c r="H101" s="478"/>
      <c r="I101" s="82">
        <f>I90</f>
        <v>0</v>
      </c>
      <c r="J101" s="291"/>
      <c r="K101" s="478"/>
      <c r="L101" s="478"/>
      <c r="M101" s="478"/>
      <c r="N101" s="478"/>
      <c r="O101" s="478"/>
      <c r="P101" s="478"/>
    </row>
    <row r="102" spans="1:16" x14ac:dyDescent="0.2">
      <c r="A102" s="497" t="s">
        <v>134</v>
      </c>
      <c r="B102" s="498"/>
      <c r="C102" s="498"/>
      <c r="D102" s="498"/>
      <c r="E102" s="498"/>
      <c r="F102" s="498"/>
      <c r="G102" s="498"/>
      <c r="H102" s="498"/>
      <c r="I102" s="315">
        <f>SUM(I99:I101)</f>
        <v>0</v>
      </c>
      <c r="J102" s="497"/>
      <c r="K102" s="498"/>
      <c r="L102" s="498"/>
      <c r="M102" s="498"/>
      <c r="N102" s="498"/>
      <c r="O102" s="498"/>
      <c r="P102" s="498"/>
    </row>
    <row r="103" spans="1:16" x14ac:dyDescent="0.2">
      <c r="A103" s="511"/>
      <c r="B103" s="512"/>
      <c r="C103" s="512"/>
      <c r="D103" s="512"/>
      <c r="E103" s="512"/>
      <c r="F103" s="512"/>
      <c r="G103" s="512"/>
      <c r="H103" s="512"/>
      <c r="I103" s="513"/>
      <c r="J103" s="511"/>
      <c r="K103" s="512"/>
      <c r="L103" s="512"/>
      <c r="M103" s="512"/>
      <c r="N103" s="512"/>
      <c r="O103" s="512"/>
      <c r="P103" s="512"/>
    </row>
    <row r="104" spans="1:16" ht="13.5" customHeight="1" x14ac:dyDescent="0.2">
      <c r="A104" s="504" t="s">
        <v>135</v>
      </c>
      <c r="B104" s="505"/>
      <c r="C104" s="505"/>
      <c r="D104" s="505"/>
      <c r="E104" s="505"/>
      <c r="F104" s="505"/>
      <c r="G104" s="505"/>
      <c r="H104" s="505"/>
      <c r="I104" s="506"/>
      <c r="J104" s="504"/>
      <c r="K104" s="505"/>
      <c r="L104" s="505"/>
      <c r="M104" s="505"/>
      <c r="N104" s="505"/>
      <c r="O104" s="505"/>
      <c r="P104" s="505"/>
    </row>
    <row r="105" spans="1:16" ht="14.1" customHeight="1" x14ac:dyDescent="0.2">
      <c r="A105" s="291">
        <v>3</v>
      </c>
      <c r="B105" s="462" t="s">
        <v>136</v>
      </c>
      <c r="C105" s="462"/>
      <c r="D105" s="462"/>
      <c r="E105" s="462"/>
      <c r="F105" s="462"/>
      <c r="G105" s="462"/>
      <c r="H105" s="8" t="s">
        <v>72</v>
      </c>
      <c r="I105" s="292" t="s">
        <v>73</v>
      </c>
      <c r="J105" s="291"/>
      <c r="K105" s="462"/>
      <c r="L105" s="462"/>
      <c r="M105" s="462"/>
      <c r="N105" s="462"/>
      <c r="O105" s="462"/>
      <c r="P105" s="462"/>
    </row>
    <row r="106" spans="1:16" x14ac:dyDescent="0.2">
      <c r="A106" s="291" t="s">
        <v>37</v>
      </c>
      <c r="B106" s="463" t="s">
        <v>137</v>
      </c>
      <c r="C106" s="463"/>
      <c r="D106" s="463"/>
      <c r="E106" s="463"/>
      <c r="F106" s="463"/>
      <c r="G106" s="463"/>
      <c r="H106" s="1">
        <v>4.1999999999999997E-3</v>
      </c>
      <c r="I106" s="82">
        <f>H106*I45</f>
        <v>0</v>
      </c>
      <c r="J106" s="291"/>
      <c r="K106" s="463"/>
      <c r="L106" s="463"/>
      <c r="M106" s="463"/>
      <c r="N106" s="463"/>
      <c r="O106" s="463"/>
      <c r="P106" s="463"/>
    </row>
    <row r="107" spans="1:16" x14ac:dyDescent="0.2">
      <c r="A107" s="308" t="s">
        <v>39</v>
      </c>
      <c r="B107" s="524" t="s">
        <v>138</v>
      </c>
      <c r="C107" s="524"/>
      <c r="D107" s="524"/>
      <c r="E107" s="524"/>
      <c r="F107" s="524"/>
      <c r="G107" s="524"/>
      <c r="H107" s="149">
        <f>H74</f>
        <v>0.08</v>
      </c>
      <c r="I107" s="83">
        <f>I106*H107</f>
        <v>0</v>
      </c>
      <c r="J107" s="308"/>
      <c r="K107" s="524"/>
      <c r="L107" s="524"/>
      <c r="M107" s="524"/>
      <c r="N107" s="524"/>
      <c r="O107" s="524"/>
      <c r="P107" s="524"/>
    </row>
    <row r="108" spans="1:16" ht="24.75" customHeight="1" x14ac:dyDescent="0.2">
      <c r="A108" s="308" t="s">
        <v>42</v>
      </c>
      <c r="B108" s="524" t="s">
        <v>139</v>
      </c>
      <c r="C108" s="524"/>
      <c r="D108" s="524"/>
      <c r="E108" s="524"/>
      <c r="F108" s="524"/>
      <c r="G108" s="524"/>
      <c r="H108" s="149">
        <v>2E-3</v>
      </c>
      <c r="I108" s="83">
        <f>H108*I45</f>
        <v>0</v>
      </c>
      <c r="J108" s="308"/>
      <c r="K108" s="524"/>
      <c r="L108" s="524"/>
      <c r="M108" s="524"/>
      <c r="N108" s="524"/>
      <c r="O108" s="524"/>
      <c r="P108" s="524"/>
    </row>
    <row r="109" spans="1:16" x14ac:dyDescent="0.2">
      <c r="A109" s="291" t="s">
        <v>45</v>
      </c>
      <c r="B109" s="463" t="s">
        <v>140</v>
      </c>
      <c r="C109" s="463"/>
      <c r="D109" s="463"/>
      <c r="E109" s="463"/>
      <c r="F109" s="463"/>
      <c r="G109" s="463"/>
      <c r="H109" s="1">
        <v>1.9400000000000001E-2</v>
      </c>
      <c r="I109" s="82">
        <f>H109*I45</f>
        <v>0</v>
      </c>
      <c r="J109" s="291"/>
      <c r="K109" s="463"/>
      <c r="L109" s="463"/>
      <c r="M109" s="463"/>
      <c r="N109" s="463"/>
      <c r="O109" s="463"/>
      <c r="P109" s="463"/>
    </row>
    <row r="110" spans="1:16" x14ac:dyDescent="0.2">
      <c r="A110" s="291" t="s">
        <v>78</v>
      </c>
      <c r="B110" s="528" t="s">
        <v>141</v>
      </c>
      <c r="C110" s="528"/>
      <c r="D110" s="528"/>
      <c r="E110" s="528"/>
      <c r="F110" s="528"/>
      <c r="G110" s="528"/>
      <c r="H110" s="22">
        <f>H75</f>
        <v>0.36800000000000005</v>
      </c>
      <c r="I110" s="82">
        <f>I109*H110</f>
        <v>0</v>
      </c>
      <c r="J110" s="291"/>
      <c r="K110" s="528"/>
      <c r="L110" s="528"/>
      <c r="M110" s="528"/>
      <c r="N110" s="528"/>
      <c r="O110" s="528"/>
      <c r="P110" s="528"/>
    </row>
    <row r="111" spans="1:16" ht="25.5" customHeight="1" x14ac:dyDescent="0.2">
      <c r="A111" s="308" t="s">
        <v>80</v>
      </c>
      <c r="B111" s="524" t="s">
        <v>142</v>
      </c>
      <c r="C111" s="524"/>
      <c r="D111" s="524"/>
      <c r="E111" s="524"/>
      <c r="F111" s="524"/>
      <c r="G111" s="524"/>
      <c r="H111" s="149">
        <v>3.7999999999999999E-2</v>
      </c>
      <c r="I111" s="83">
        <f>H111*I45</f>
        <v>0</v>
      </c>
      <c r="J111" s="308"/>
      <c r="K111" s="524"/>
      <c r="L111" s="524"/>
      <c r="M111" s="524"/>
      <c r="N111" s="524"/>
      <c r="O111" s="524"/>
      <c r="P111" s="524"/>
    </row>
    <row r="112" spans="1:16" x14ac:dyDescent="0.2">
      <c r="A112" s="497" t="s">
        <v>143</v>
      </c>
      <c r="B112" s="498"/>
      <c r="C112" s="498"/>
      <c r="D112" s="498"/>
      <c r="E112" s="498"/>
      <c r="F112" s="498"/>
      <c r="G112" s="498"/>
      <c r="H112" s="33"/>
      <c r="I112" s="315">
        <f>SUM(I106:I111)</f>
        <v>0</v>
      </c>
      <c r="J112" s="497"/>
      <c r="K112" s="498"/>
      <c r="L112" s="498"/>
      <c r="M112" s="498"/>
      <c r="N112" s="498"/>
      <c r="O112" s="498"/>
      <c r="P112" s="498"/>
    </row>
    <row r="113" spans="1:17" x14ac:dyDescent="0.2">
      <c r="A113" s="525"/>
      <c r="B113" s="526"/>
      <c r="C113" s="526"/>
      <c r="D113" s="526"/>
      <c r="E113" s="526"/>
      <c r="F113" s="526"/>
      <c r="G113" s="526"/>
      <c r="H113" s="526"/>
      <c r="I113" s="527"/>
      <c r="J113" s="525"/>
      <c r="K113" s="526"/>
      <c r="L113" s="526"/>
      <c r="M113" s="526"/>
      <c r="N113" s="526"/>
      <c r="O113" s="526"/>
      <c r="P113" s="526"/>
    </row>
    <row r="114" spans="1:17" x14ac:dyDescent="0.2">
      <c r="A114" s="504" t="s">
        <v>144</v>
      </c>
      <c r="B114" s="505"/>
      <c r="C114" s="505"/>
      <c r="D114" s="505"/>
      <c r="E114" s="505"/>
      <c r="F114" s="505"/>
      <c r="G114" s="505"/>
      <c r="H114" s="505"/>
      <c r="I114" s="506"/>
      <c r="J114" s="504"/>
      <c r="K114" s="505"/>
      <c r="L114" s="505"/>
      <c r="M114" s="505"/>
      <c r="N114" s="505"/>
      <c r="O114" s="505"/>
      <c r="P114" s="505"/>
    </row>
    <row r="115" spans="1:17" x14ac:dyDescent="0.2">
      <c r="A115" s="307"/>
      <c r="B115" s="3"/>
      <c r="C115" s="3"/>
      <c r="D115" s="3"/>
      <c r="E115" s="3"/>
      <c r="F115" s="3"/>
      <c r="G115" s="3"/>
      <c r="H115" s="3"/>
      <c r="I115" s="316"/>
      <c r="J115" s="307"/>
      <c r="K115" s="3"/>
      <c r="L115" s="3"/>
      <c r="M115" s="3"/>
      <c r="N115" s="3"/>
      <c r="O115" s="3"/>
      <c r="P115" s="3"/>
    </row>
    <row r="116" spans="1:17" x14ac:dyDescent="0.2">
      <c r="A116" s="295" t="s">
        <v>145</v>
      </c>
      <c r="B116" s="3"/>
      <c r="C116" s="3"/>
      <c r="D116" s="3"/>
      <c r="E116" s="3"/>
      <c r="F116" s="3"/>
      <c r="G116" s="3"/>
      <c r="H116" s="3"/>
      <c r="I116" s="316"/>
      <c r="J116" s="295"/>
      <c r="K116" s="3"/>
      <c r="L116" s="3"/>
      <c r="M116" s="3"/>
      <c r="N116" s="3"/>
      <c r="O116" s="3"/>
      <c r="P116" s="3"/>
    </row>
    <row r="117" spans="1:17" x14ac:dyDescent="0.2">
      <c r="A117" s="295" t="s">
        <v>146</v>
      </c>
      <c r="B117" s="3"/>
      <c r="C117" s="3"/>
      <c r="D117" s="3"/>
      <c r="E117" s="3"/>
      <c r="F117" s="3"/>
      <c r="G117" s="3"/>
      <c r="H117" s="3"/>
      <c r="I117" s="316"/>
      <c r="J117" s="295"/>
      <c r="K117" s="3"/>
      <c r="L117" s="3"/>
      <c r="M117" s="3"/>
      <c r="N117" s="3"/>
      <c r="O117" s="3"/>
      <c r="P117" s="3"/>
    </row>
    <row r="118" spans="1:17" x14ac:dyDescent="0.2">
      <c r="A118" s="307"/>
      <c r="B118" s="3"/>
      <c r="C118" s="3"/>
      <c r="D118" s="3"/>
      <c r="E118" s="3"/>
      <c r="F118" s="3"/>
      <c r="G118" s="3"/>
      <c r="H118" s="3"/>
      <c r="I118" s="316"/>
      <c r="J118" s="307"/>
      <c r="K118" s="3"/>
      <c r="L118" s="3"/>
      <c r="M118" s="3"/>
      <c r="N118" s="3"/>
      <c r="O118" s="3"/>
      <c r="P118" s="3"/>
    </row>
    <row r="119" spans="1:17" x14ac:dyDescent="0.2">
      <c r="A119" s="311" t="s">
        <v>147</v>
      </c>
      <c r="B119" s="500" t="s">
        <v>148</v>
      </c>
      <c r="C119" s="500"/>
      <c r="D119" s="500"/>
      <c r="E119" s="500"/>
      <c r="F119" s="500"/>
      <c r="G119" s="500"/>
      <c r="H119" s="26" t="s">
        <v>72</v>
      </c>
      <c r="I119" s="286" t="s">
        <v>73</v>
      </c>
      <c r="J119" s="311"/>
      <c r="K119" s="500"/>
      <c r="L119" s="500"/>
      <c r="M119" s="500"/>
      <c r="N119" s="500"/>
      <c r="O119" s="500"/>
      <c r="P119" s="500"/>
    </row>
    <row r="120" spans="1:17" ht="14.1" customHeight="1" x14ac:dyDescent="0.2">
      <c r="A120" s="311" t="s">
        <v>37</v>
      </c>
      <c r="B120" s="463" t="s">
        <v>149</v>
      </c>
      <c r="C120" s="463"/>
      <c r="D120" s="463"/>
      <c r="E120" s="463"/>
      <c r="F120" s="463"/>
      <c r="G120" s="463"/>
      <c r="H120" s="34"/>
      <c r="I120" s="309"/>
      <c r="J120" s="311"/>
      <c r="K120" s="463"/>
      <c r="L120" s="463"/>
      <c r="M120" s="463"/>
      <c r="N120" s="463"/>
      <c r="O120" s="463"/>
      <c r="P120" s="463"/>
    </row>
    <row r="121" spans="1:17" x14ac:dyDescent="0.2">
      <c r="A121" s="291" t="s">
        <v>39</v>
      </c>
      <c r="B121" s="463" t="s">
        <v>150</v>
      </c>
      <c r="C121" s="463"/>
      <c r="D121" s="463"/>
      <c r="E121" s="463"/>
      <c r="F121" s="463"/>
      <c r="G121" s="463"/>
      <c r="H121" s="157">
        <v>1.67E-2</v>
      </c>
      <c r="I121" s="82">
        <f>H121*$I$45</f>
        <v>0</v>
      </c>
      <c r="J121" s="291"/>
      <c r="K121" s="463"/>
      <c r="L121" s="463"/>
      <c r="M121" s="463"/>
      <c r="N121" s="463"/>
      <c r="O121" s="463"/>
      <c r="P121" s="463"/>
      <c r="Q121" s="25"/>
    </row>
    <row r="122" spans="1:17" x14ac:dyDescent="0.2">
      <c r="A122" s="291" t="s">
        <v>42</v>
      </c>
      <c r="B122" s="463" t="s">
        <v>151</v>
      </c>
      <c r="C122" s="463"/>
      <c r="D122" s="463"/>
      <c r="E122" s="463"/>
      <c r="F122" s="463"/>
      <c r="G122" s="463"/>
      <c r="H122" s="157">
        <v>2.0000000000000001E-4</v>
      </c>
      <c r="I122" s="82">
        <f>H122*$I$45</f>
        <v>0</v>
      </c>
      <c r="J122" s="291"/>
      <c r="K122" s="463"/>
      <c r="L122" s="463"/>
      <c r="M122" s="463"/>
      <c r="N122" s="463"/>
      <c r="O122" s="463"/>
      <c r="P122" s="463"/>
      <c r="Q122" s="25"/>
    </row>
    <row r="123" spans="1:17" x14ac:dyDescent="0.2">
      <c r="A123" s="308" t="s">
        <v>45</v>
      </c>
      <c r="B123" s="524" t="s">
        <v>152</v>
      </c>
      <c r="C123" s="524"/>
      <c r="D123" s="524"/>
      <c r="E123" s="524"/>
      <c r="F123" s="524"/>
      <c r="G123" s="524"/>
      <c r="H123" s="149">
        <v>6.9999999999999999E-4</v>
      </c>
      <c r="I123" s="83">
        <f>H123*$I$45</f>
        <v>0</v>
      </c>
      <c r="J123" s="308"/>
      <c r="K123" s="524"/>
      <c r="L123" s="524"/>
      <c r="M123" s="524"/>
      <c r="N123" s="524"/>
      <c r="O123" s="524"/>
      <c r="P123" s="524"/>
      <c r="Q123" s="25"/>
    </row>
    <row r="124" spans="1:17" x14ac:dyDescent="0.2">
      <c r="A124" s="291" t="s">
        <v>78</v>
      </c>
      <c r="B124" s="463" t="s">
        <v>153</v>
      </c>
      <c r="C124" s="463"/>
      <c r="D124" s="463"/>
      <c r="E124" s="463"/>
      <c r="F124" s="463"/>
      <c r="G124" s="463"/>
      <c r="H124" s="157">
        <v>2.8999999999999998E-3</v>
      </c>
      <c r="I124" s="82">
        <f>H124*$I$45</f>
        <v>0</v>
      </c>
      <c r="J124" s="291"/>
      <c r="K124" s="463"/>
      <c r="L124" s="463"/>
      <c r="M124" s="463"/>
      <c r="N124" s="463"/>
      <c r="O124" s="463"/>
      <c r="P124" s="463"/>
      <c r="Q124" s="25"/>
    </row>
    <row r="125" spans="1:17" x14ac:dyDescent="0.2">
      <c r="A125" s="291" t="s">
        <v>80</v>
      </c>
      <c r="B125" s="463" t="s">
        <v>154</v>
      </c>
      <c r="C125" s="463"/>
      <c r="D125" s="463"/>
      <c r="E125" s="463"/>
      <c r="F125" s="463"/>
      <c r="G125" s="463"/>
      <c r="H125" s="157"/>
      <c r="I125" s="82">
        <f t="shared" ref="I125" si="1">H125*$I$45</f>
        <v>0</v>
      </c>
      <c r="J125" s="291"/>
      <c r="K125" s="463"/>
      <c r="L125" s="463"/>
      <c r="M125" s="463"/>
      <c r="N125" s="463"/>
      <c r="O125" s="463"/>
      <c r="P125" s="463"/>
      <c r="Q125" s="25"/>
    </row>
    <row r="126" spans="1:17" x14ac:dyDescent="0.2">
      <c r="A126" s="499" t="s">
        <v>155</v>
      </c>
      <c r="B126" s="500"/>
      <c r="C126" s="500"/>
      <c r="D126" s="500"/>
      <c r="E126" s="500"/>
      <c r="F126" s="500"/>
      <c r="G126" s="500"/>
      <c r="H126" s="33"/>
      <c r="I126" s="309">
        <f>SUM(I121:I125)</f>
        <v>0</v>
      </c>
      <c r="J126" s="499"/>
      <c r="K126" s="500"/>
      <c r="L126" s="500"/>
      <c r="M126" s="500"/>
      <c r="N126" s="500"/>
      <c r="O126" s="500"/>
      <c r="P126" s="500"/>
      <c r="Q126" s="25"/>
    </row>
    <row r="127" spans="1:17" x14ac:dyDescent="0.2">
      <c r="A127" s="291" t="s">
        <v>80</v>
      </c>
      <c r="B127" s="463" t="s">
        <v>156</v>
      </c>
      <c r="C127" s="463"/>
      <c r="D127" s="463"/>
      <c r="E127" s="463"/>
      <c r="F127" s="463"/>
      <c r="G127" s="463"/>
      <c r="H127" s="1">
        <f>H75</f>
        <v>0.36800000000000005</v>
      </c>
      <c r="I127" s="82">
        <f>I126*H127</f>
        <v>0</v>
      </c>
      <c r="J127" s="291"/>
      <c r="K127" s="463"/>
      <c r="L127" s="463"/>
      <c r="M127" s="463"/>
      <c r="N127" s="463"/>
      <c r="O127" s="463"/>
      <c r="P127" s="463"/>
    </row>
    <row r="128" spans="1:17" x14ac:dyDescent="0.2">
      <c r="A128" s="499" t="s">
        <v>157</v>
      </c>
      <c r="B128" s="500"/>
      <c r="C128" s="500"/>
      <c r="D128" s="500"/>
      <c r="E128" s="500"/>
      <c r="F128" s="500"/>
      <c r="G128" s="500"/>
      <c r="H128" s="33"/>
      <c r="I128" s="309">
        <f>SUM(I126:I127)</f>
        <v>0</v>
      </c>
      <c r="J128" s="499"/>
      <c r="K128" s="500"/>
      <c r="L128" s="500"/>
      <c r="M128" s="500"/>
      <c r="N128" s="500"/>
      <c r="O128" s="500"/>
      <c r="P128" s="500"/>
    </row>
    <row r="129" spans="1:16" x14ac:dyDescent="0.2">
      <c r="A129" s="307"/>
      <c r="B129" s="3"/>
      <c r="C129" s="3"/>
      <c r="D129" s="3"/>
      <c r="E129" s="3"/>
      <c r="F129" s="3"/>
      <c r="G129" s="3"/>
      <c r="H129" s="3"/>
      <c r="I129" s="316"/>
      <c r="J129" s="307"/>
      <c r="K129" s="3"/>
      <c r="L129" s="3"/>
      <c r="M129" s="3"/>
      <c r="N129" s="3"/>
      <c r="O129" s="3"/>
      <c r="P129" s="3"/>
    </row>
    <row r="130" spans="1:16" x14ac:dyDescent="0.2">
      <c r="A130" s="311" t="s">
        <v>158</v>
      </c>
      <c r="B130" s="517" t="s">
        <v>159</v>
      </c>
      <c r="C130" s="518"/>
      <c r="D130" s="518"/>
      <c r="E130" s="518"/>
      <c r="F130" s="518"/>
      <c r="G130" s="519"/>
      <c r="H130" s="26" t="s">
        <v>72</v>
      </c>
      <c r="I130" s="286" t="s">
        <v>73</v>
      </c>
      <c r="J130" s="311"/>
      <c r="K130" s="517"/>
      <c r="L130" s="518"/>
      <c r="M130" s="518"/>
      <c r="N130" s="518"/>
      <c r="O130" s="518"/>
      <c r="P130" s="519"/>
    </row>
    <row r="131" spans="1:16" x14ac:dyDescent="0.2">
      <c r="A131" s="291" t="s">
        <v>37</v>
      </c>
      <c r="B131" s="520" t="s">
        <v>160</v>
      </c>
      <c r="C131" s="521"/>
      <c r="D131" s="521"/>
      <c r="E131" s="521"/>
      <c r="F131" s="521"/>
      <c r="G131" s="522"/>
      <c r="H131" s="157">
        <v>0</v>
      </c>
      <c r="I131" s="82">
        <v>0</v>
      </c>
      <c r="J131" s="291"/>
      <c r="K131" s="520"/>
      <c r="L131" s="521"/>
      <c r="M131" s="521"/>
      <c r="N131" s="521"/>
      <c r="O131" s="521"/>
      <c r="P131" s="522"/>
    </row>
    <row r="132" spans="1:16" x14ac:dyDescent="0.2">
      <c r="A132" s="523" t="s">
        <v>161</v>
      </c>
      <c r="B132" s="518"/>
      <c r="C132" s="518"/>
      <c r="D132" s="518"/>
      <c r="E132" s="518"/>
      <c r="F132" s="518"/>
      <c r="G132" s="519"/>
      <c r="H132" s="33">
        <f>TRUNC(SUM(H131),4)</f>
        <v>0</v>
      </c>
      <c r="I132" s="309">
        <f>SUM(I131)</f>
        <v>0</v>
      </c>
      <c r="J132" s="523"/>
      <c r="K132" s="518"/>
      <c r="L132" s="518"/>
      <c r="M132" s="518"/>
      <c r="N132" s="518"/>
      <c r="O132" s="518"/>
      <c r="P132" s="519"/>
    </row>
    <row r="133" spans="1:16" x14ac:dyDescent="0.2">
      <c r="A133" s="42"/>
      <c r="B133" s="36"/>
      <c r="C133" s="36"/>
      <c r="D133" s="36"/>
      <c r="E133" s="36"/>
      <c r="F133" s="36"/>
      <c r="G133" s="36"/>
      <c r="H133" s="36"/>
      <c r="I133" s="310"/>
      <c r="J133" s="42"/>
      <c r="K133" s="36"/>
      <c r="L133" s="36"/>
      <c r="M133" s="36"/>
      <c r="N133" s="36"/>
      <c r="O133" s="36"/>
      <c r="P133" s="36"/>
    </row>
    <row r="134" spans="1:16" x14ac:dyDescent="0.2">
      <c r="A134" s="499" t="s">
        <v>162</v>
      </c>
      <c r="B134" s="500"/>
      <c r="C134" s="500"/>
      <c r="D134" s="500"/>
      <c r="E134" s="500"/>
      <c r="F134" s="500"/>
      <c r="G134" s="500"/>
      <c r="H134" s="500"/>
      <c r="I134" s="501"/>
      <c r="J134" s="499"/>
      <c r="K134" s="500"/>
      <c r="L134" s="500"/>
      <c r="M134" s="500"/>
      <c r="N134" s="500"/>
      <c r="O134" s="500"/>
      <c r="P134" s="500"/>
    </row>
    <row r="135" spans="1:16" x14ac:dyDescent="0.2">
      <c r="A135" s="308">
        <v>4</v>
      </c>
      <c r="B135" s="514" t="s">
        <v>163</v>
      </c>
      <c r="C135" s="515"/>
      <c r="D135" s="515"/>
      <c r="E135" s="515"/>
      <c r="F135" s="515"/>
      <c r="G135" s="516"/>
      <c r="H135" s="37"/>
      <c r="I135" s="292" t="s">
        <v>73</v>
      </c>
      <c r="J135" s="308"/>
      <c r="K135" s="514"/>
      <c r="L135" s="515"/>
      <c r="M135" s="515"/>
      <c r="N135" s="515"/>
      <c r="O135" s="515"/>
      <c r="P135" s="516"/>
    </row>
    <row r="136" spans="1:16" x14ac:dyDescent="0.2">
      <c r="A136" s="291" t="s">
        <v>147</v>
      </c>
      <c r="B136" s="508" t="s">
        <v>164</v>
      </c>
      <c r="C136" s="509"/>
      <c r="D136" s="509"/>
      <c r="E136" s="509"/>
      <c r="F136" s="509"/>
      <c r="G136" s="510"/>
      <c r="H136" s="20"/>
      <c r="I136" s="82">
        <f>I128</f>
        <v>0</v>
      </c>
      <c r="J136" s="291"/>
      <c r="K136" s="508"/>
      <c r="L136" s="509"/>
      <c r="M136" s="509"/>
      <c r="N136" s="509"/>
      <c r="O136" s="509"/>
      <c r="P136" s="510"/>
    </row>
    <row r="137" spans="1:16" x14ac:dyDescent="0.2">
      <c r="A137" s="291" t="s">
        <v>158</v>
      </c>
      <c r="B137" s="508" t="s">
        <v>165</v>
      </c>
      <c r="C137" s="509"/>
      <c r="D137" s="509"/>
      <c r="E137" s="509"/>
      <c r="F137" s="509"/>
      <c r="G137" s="510"/>
      <c r="H137" s="20"/>
      <c r="I137" s="82">
        <f>I132</f>
        <v>0</v>
      </c>
      <c r="J137" s="291"/>
      <c r="K137" s="508"/>
      <c r="L137" s="509"/>
      <c r="M137" s="509"/>
      <c r="N137" s="509"/>
      <c r="O137" s="509"/>
      <c r="P137" s="510"/>
    </row>
    <row r="138" spans="1:16" x14ac:dyDescent="0.2">
      <c r="A138" s="497" t="s">
        <v>166</v>
      </c>
      <c r="B138" s="498"/>
      <c r="C138" s="498"/>
      <c r="D138" s="498"/>
      <c r="E138" s="498"/>
      <c r="F138" s="498"/>
      <c r="G138" s="498"/>
      <c r="H138" s="498"/>
      <c r="I138" s="315">
        <f>SUM(I136:I137)</f>
        <v>0</v>
      </c>
      <c r="J138" s="497"/>
      <c r="K138" s="498"/>
      <c r="L138" s="498"/>
      <c r="M138" s="498"/>
      <c r="N138" s="498"/>
      <c r="O138" s="498"/>
      <c r="P138" s="498"/>
    </row>
    <row r="139" spans="1:16" x14ac:dyDescent="0.2">
      <c r="A139" s="511"/>
      <c r="B139" s="512"/>
      <c r="C139" s="512"/>
      <c r="D139" s="512"/>
      <c r="E139" s="512"/>
      <c r="F139" s="512"/>
      <c r="G139" s="512"/>
      <c r="H139" s="512"/>
      <c r="I139" s="513"/>
      <c r="J139" s="511"/>
      <c r="K139" s="512"/>
      <c r="L139" s="512"/>
      <c r="M139" s="512"/>
      <c r="N139" s="512"/>
      <c r="O139" s="512"/>
      <c r="P139" s="512"/>
    </row>
    <row r="140" spans="1:16" x14ac:dyDescent="0.2">
      <c r="A140" s="504" t="s">
        <v>167</v>
      </c>
      <c r="B140" s="505"/>
      <c r="C140" s="505"/>
      <c r="D140" s="505"/>
      <c r="E140" s="505"/>
      <c r="F140" s="505"/>
      <c r="G140" s="505"/>
      <c r="H140" s="505"/>
      <c r="I140" s="506"/>
      <c r="J140" s="504"/>
      <c r="K140" s="505"/>
      <c r="L140" s="505"/>
      <c r="M140" s="505"/>
      <c r="N140" s="505"/>
      <c r="O140" s="505"/>
      <c r="P140" s="505"/>
    </row>
    <row r="141" spans="1:16" x14ac:dyDescent="0.2">
      <c r="A141" s="291">
        <v>5</v>
      </c>
      <c r="B141" s="462" t="s">
        <v>168</v>
      </c>
      <c r="C141" s="462"/>
      <c r="D141" s="462"/>
      <c r="E141" s="462"/>
      <c r="F141" s="462"/>
      <c r="G141" s="462"/>
      <c r="H141" s="8"/>
      <c r="I141" s="292" t="s">
        <v>73</v>
      </c>
      <c r="J141" s="291"/>
      <c r="K141" s="462"/>
      <c r="L141" s="462"/>
      <c r="M141" s="462"/>
      <c r="N141" s="462"/>
      <c r="O141" s="462"/>
      <c r="P141" s="462"/>
    </row>
    <row r="142" spans="1:16" x14ac:dyDescent="0.2">
      <c r="A142" s="291" t="s">
        <v>37</v>
      </c>
      <c r="B142" s="507" t="s">
        <v>169</v>
      </c>
      <c r="C142" s="507"/>
      <c r="D142" s="507"/>
      <c r="E142" s="507"/>
      <c r="F142" s="507"/>
      <c r="G142" s="507"/>
      <c r="H142" s="21" t="s">
        <v>118</v>
      </c>
      <c r="I142" s="82">
        <f>'Uniform&amp;EPIs '!K25</f>
        <v>0</v>
      </c>
      <c r="J142" s="291"/>
      <c r="K142" s="507"/>
      <c r="L142" s="507"/>
      <c r="M142" s="507"/>
      <c r="N142" s="507"/>
      <c r="O142" s="507"/>
      <c r="P142" s="507"/>
    </row>
    <row r="143" spans="1:16" x14ac:dyDescent="0.2">
      <c r="A143" s="291" t="s">
        <v>39</v>
      </c>
      <c r="B143" s="507" t="s">
        <v>170</v>
      </c>
      <c r="C143" s="507"/>
      <c r="D143" s="507"/>
      <c r="E143" s="507"/>
      <c r="F143" s="507"/>
      <c r="G143" s="507"/>
      <c r="H143" s="21" t="s">
        <v>118</v>
      </c>
      <c r="I143" s="82">
        <v>0</v>
      </c>
      <c r="J143" s="291"/>
      <c r="K143" s="507"/>
      <c r="L143" s="507"/>
      <c r="M143" s="507"/>
      <c r="N143" s="507"/>
      <c r="O143" s="507"/>
      <c r="P143" s="507"/>
    </row>
    <row r="144" spans="1:16" x14ac:dyDescent="0.2">
      <c r="A144" s="317" t="s">
        <v>42</v>
      </c>
      <c r="B144" s="507" t="s">
        <v>171</v>
      </c>
      <c r="C144" s="507"/>
      <c r="D144" s="507"/>
      <c r="E144" s="507"/>
      <c r="F144" s="507"/>
      <c r="G144" s="507"/>
      <c r="H144" s="21" t="s">
        <v>118</v>
      </c>
      <c r="I144" s="82">
        <v>0</v>
      </c>
      <c r="J144" s="317"/>
      <c r="K144" s="507"/>
      <c r="L144" s="507"/>
      <c r="M144" s="507"/>
      <c r="N144" s="507"/>
      <c r="O144" s="507"/>
      <c r="P144" s="507"/>
    </row>
    <row r="145" spans="1:17" x14ac:dyDescent="0.2">
      <c r="A145" s="317" t="s">
        <v>45</v>
      </c>
      <c r="B145" s="507" t="s">
        <v>81</v>
      </c>
      <c r="C145" s="507"/>
      <c r="D145" s="507"/>
      <c r="E145" s="507"/>
      <c r="F145" s="507"/>
      <c r="G145" s="507"/>
      <c r="H145" s="21" t="s">
        <v>118</v>
      </c>
      <c r="I145" s="82">
        <v>0</v>
      </c>
      <c r="J145" s="317"/>
      <c r="K145" s="507"/>
      <c r="L145" s="507"/>
      <c r="M145" s="507"/>
      <c r="N145" s="507"/>
      <c r="O145" s="507"/>
      <c r="P145" s="507"/>
    </row>
    <row r="146" spans="1:17" x14ac:dyDescent="0.2">
      <c r="A146" s="497" t="s">
        <v>172</v>
      </c>
      <c r="B146" s="498"/>
      <c r="C146" s="498"/>
      <c r="D146" s="498"/>
      <c r="E146" s="498"/>
      <c r="F146" s="498"/>
      <c r="G146" s="498"/>
      <c r="H146" s="33" t="s">
        <v>118</v>
      </c>
      <c r="I146" s="315">
        <f>SUM(I142:I145)</f>
        <v>0</v>
      </c>
      <c r="J146" s="497"/>
      <c r="K146" s="498"/>
      <c r="L146" s="498"/>
      <c r="M146" s="498"/>
      <c r="N146" s="498"/>
      <c r="O146" s="498"/>
      <c r="P146" s="498"/>
    </row>
    <row r="147" spans="1:17" x14ac:dyDescent="0.2">
      <c r="A147" s="318"/>
      <c r="B147" s="43"/>
      <c r="C147" s="43"/>
      <c r="D147" s="43"/>
      <c r="E147" s="43"/>
      <c r="F147" s="43"/>
      <c r="G147" s="43"/>
      <c r="H147" s="43"/>
      <c r="I147" s="319"/>
      <c r="J147" s="318"/>
      <c r="K147" s="43"/>
      <c r="L147" s="43"/>
      <c r="M147" s="43"/>
      <c r="N147" s="43"/>
      <c r="O147" s="43"/>
      <c r="P147" s="43"/>
    </row>
    <row r="148" spans="1:17" x14ac:dyDescent="0.2">
      <c r="A148" s="295" t="s">
        <v>173</v>
      </c>
      <c r="B148" s="3"/>
      <c r="C148" s="3"/>
      <c r="D148" s="3"/>
      <c r="E148" s="3"/>
      <c r="F148" s="3"/>
      <c r="G148" s="3"/>
      <c r="H148" s="3"/>
      <c r="I148" s="316"/>
      <c r="J148" s="295"/>
      <c r="K148" s="3"/>
      <c r="L148" s="3"/>
      <c r="M148" s="3"/>
      <c r="N148" s="3"/>
      <c r="O148" s="3"/>
      <c r="P148" s="3"/>
    </row>
    <row r="149" spans="1:17" x14ac:dyDescent="0.2">
      <c r="A149" s="320"/>
      <c r="B149" s="3"/>
      <c r="C149" s="3"/>
      <c r="D149" s="3"/>
      <c r="E149" s="3"/>
      <c r="F149" s="3"/>
      <c r="G149" s="3"/>
      <c r="H149" s="3"/>
      <c r="I149" s="316"/>
      <c r="J149" s="320"/>
      <c r="K149" s="3"/>
      <c r="L149" s="3"/>
      <c r="M149" s="3"/>
      <c r="N149" s="3"/>
      <c r="O149" s="3"/>
      <c r="P149" s="3"/>
    </row>
    <row r="150" spans="1:17" x14ac:dyDescent="0.2">
      <c r="A150" s="504" t="s">
        <v>174</v>
      </c>
      <c r="B150" s="505"/>
      <c r="C150" s="505"/>
      <c r="D150" s="505"/>
      <c r="E150" s="505"/>
      <c r="F150" s="505"/>
      <c r="G150" s="505"/>
      <c r="H150" s="505"/>
      <c r="I150" s="506"/>
      <c r="J150" s="504"/>
      <c r="K150" s="505"/>
      <c r="L150" s="505"/>
      <c r="M150" s="505"/>
      <c r="N150" s="505"/>
      <c r="O150" s="505"/>
      <c r="P150" s="505"/>
    </row>
    <row r="151" spans="1:17" x14ac:dyDescent="0.2">
      <c r="A151" s="291">
        <v>6</v>
      </c>
      <c r="B151" s="462" t="s">
        <v>175</v>
      </c>
      <c r="C151" s="462"/>
      <c r="D151" s="462"/>
      <c r="E151" s="462"/>
      <c r="F151" s="462"/>
      <c r="G151" s="462"/>
      <c r="H151" s="8" t="s">
        <v>72</v>
      </c>
      <c r="I151" s="292" t="s">
        <v>73</v>
      </c>
      <c r="J151" s="291"/>
      <c r="K151" s="462"/>
      <c r="L151" s="462"/>
      <c r="M151" s="462"/>
      <c r="N151" s="462"/>
      <c r="O151" s="462"/>
      <c r="P151" s="462"/>
    </row>
    <row r="152" spans="1:17" x14ac:dyDescent="0.2">
      <c r="A152" s="291" t="s">
        <v>37</v>
      </c>
      <c r="B152" s="463" t="s">
        <v>176</v>
      </c>
      <c r="C152" s="463"/>
      <c r="D152" s="463"/>
      <c r="E152" s="463"/>
      <c r="F152" s="463"/>
      <c r="G152" s="463"/>
      <c r="H152" s="24">
        <v>0.05</v>
      </c>
      <c r="I152" s="321">
        <f>H152*I170</f>
        <v>0</v>
      </c>
      <c r="J152" s="291"/>
      <c r="K152" s="463"/>
      <c r="L152" s="463"/>
      <c r="M152" s="463"/>
      <c r="N152" s="463"/>
      <c r="O152" s="463"/>
      <c r="P152" s="463"/>
      <c r="Q152" s="25"/>
    </row>
    <row r="153" spans="1:17" x14ac:dyDescent="0.2">
      <c r="A153" s="291" t="s">
        <v>39</v>
      </c>
      <c r="B153" s="463" t="s">
        <v>177</v>
      </c>
      <c r="C153" s="463"/>
      <c r="D153" s="463"/>
      <c r="E153" s="463"/>
      <c r="F153" s="463"/>
      <c r="G153" s="463"/>
      <c r="H153" s="24">
        <v>0.1</v>
      </c>
      <c r="I153" s="321">
        <f>H153*(I152+I170)</f>
        <v>0</v>
      </c>
      <c r="J153" s="291"/>
      <c r="K153" s="463"/>
      <c r="L153" s="463"/>
      <c r="M153" s="463"/>
      <c r="N153" s="463"/>
      <c r="O153" s="463"/>
      <c r="P153" s="463"/>
      <c r="Q153" s="25"/>
    </row>
    <row r="154" spans="1:17" x14ac:dyDescent="0.2">
      <c r="A154" s="291" t="s">
        <v>42</v>
      </c>
      <c r="B154" s="503" t="s">
        <v>178</v>
      </c>
      <c r="C154" s="503"/>
      <c r="D154" s="503"/>
      <c r="E154" s="503"/>
      <c r="F154" s="503"/>
      <c r="G154" s="503"/>
      <c r="H154" s="2"/>
      <c r="I154" s="322"/>
      <c r="J154" s="291"/>
      <c r="K154" s="503"/>
      <c r="L154" s="503"/>
      <c r="M154" s="503"/>
      <c r="N154" s="503"/>
      <c r="O154" s="503"/>
      <c r="P154" s="503"/>
    </row>
    <row r="155" spans="1:17" x14ac:dyDescent="0.2">
      <c r="A155" s="291" t="s">
        <v>179</v>
      </c>
      <c r="B155" s="463" t="s">
        <v>180</v>
      </c>
      <c r="C155" s="463"/>
      <c r="D155" s="463"/>
      <c r="E155" s="463"/>
      <c r="F155" s="463"/>
      <c r="G155" s="463"/>
      <c r="H155" s="6">
        <v>1.6500000000000001E-2</v>
      </c>
      <c r="I155" s="321">
        <f>H155*$I$172</f>
        <v>0</v>
      </c>
      <c r="J155" s="291"/>
      <c r="K155" s="463"/>
      <c r="L155" s="463"/>
      <c r="M155" s="463"/>
      <c r="N155" s="463"/>
      <c r="O155" s="463"/>
      <c r="P155" s="463"/>
      <c r="Q155" s="25"/>
    </row>
    <row r="156" spans="1:17" x14ac:dyDescent="0.2">
      <c r="A156" s="291" t="s">
        <v>181</v>
      </c>
      <c r="B156" s="463" t="s">
        <v>182</v>
      </c>
      <c r="C156" s="463"/>
      <c r="D156" s="463"/>
      <c r="E156" s="463"/>
      <c r="F156" s="463"/>
      <c r="G156" s="463"/>
      <c r="H156" s="6">
        <v>7.5999999999999998E-2</v>
      </c>
      <c r="I156" s="321">
        <f t="shared" ref="I156:I157" si="2">H156*$I$172</f>
        <v>0</v>
      </c>
      <c r="J156" s="291"/>
      <c r="K156" s="463"/>
      <c r="L156" s="463"/>
      <c r="M156" s="463"/>
      <c r="N156" s="463"/>
      <c r="O156" s="463"/>
      <c r="P156" s="463"/>
      <c r="Q156" s="25"/>
    </row>
    <row r="157" spans="1:17" x14ac:dyDescent="0.2">
      <c r="A157" s="291" t="s">
        <v>183</v>
      </c>
      <c r="B157" s="463" t="s">
        <v>184</v>
      </c>
      <c r="C157" s="463"/>
      <c r="D157" s="463"/>
      <c r="E157" s="463"/>
      <c r="F157" s="463"/>
      <c r="G157" s="463"/>
      <c r="H157" s="6">
        <v>0.05</v>
      </c>
      <c r="I157" s="321">
        <f t="shared" si="2"/>
        <v>0</v>
      </c>
      <c r="J157" s="291"/>
      <c r="K157" s="463"/>
      <c r="L157" s="463"/>
      <c r="M157" s="463"/>
      <c r="N157" s="463"/>
      <c r="O157" s="463"/>
      <c r="P157" s="463"/>
      <c r="Q157" s="25"/>
    </row>
    <row r="158" spans="1:17" x14ac:dyDescent="0.2">
      <c r="A158" s="497" t="s">
        <v>185</v>
      </c>
      <c r="B158" s="498"/>
      <c r="C158" s="498"/>
      <c r="D158" s="498"/>
      <c r="E158" s="498"/>
      <c r="F158" s="498"/>
      <c r="G158" s="498"/>
      <c r="H158" s="44">
        <f>SUM(H152:H157)</f>
        <v>0.29250000000000004</v>
      </c>
      <c r="I158" s="315">
        <f>SUM(I152:I157)</f>
        <v>0</v>
      </c>
      <c r="J158" s="497"/>
      <c r="K158" s="498"/>
      <c r="L158" s="498"/>
      <c r="M158" s="498"/>
      <c r="N158" s="498"/>
      <c r="O158" s="498"/>
      <c r="P158" s="498"/>
    </row>
    <row r="159" spans="1:17" x14ac:dyDescent="0.2">
      <c r="A159" s="282"/>
      <c r="B159" s="235"/>
      <c r="C159" s="235"/>
      <c r="D159" s="235"/>
      <c r="E159" s="235"/>
      <c r="F159" s="235"/>
      <c r="G159" s="235"/>
      <c r="H159" s="235"/>
      <c r="I159" s="323"/>
      <c r="J159" s="282"/>
      <c r="K159" s="235"/>
      <c r="L159" s="235"/>
      <c r="M159" s="235"/>
      <c r="N159" s="235"/>
      <c r="O159" s="235"/>
      <c r="P159" s="235"/>
    </row>
    <row r="160" spans="1:17" x14ac:dyDescent="0.2">
      <c r="A160" s="295" t="s">
        <v>186</v>
      </c>
      <c r="B160" s="235"/>
      <c r="C160" s="235"/>
      <c r="D160" s="235"/>
      <c r="E160" s="235"/>
      <c r="F160" s="235"/>
      <c r="G160" s="235"/>
      <c r="H160" s="235"/>
      <c r="I160" s="323"/>
      <c r="J160" s="295"/>
      <c r="K160" s="235"/>
      <c r="L160" s="235"/>
      <c r="M160" s="235"/>
      <c r="N160" s="235"/>
      <c r="O160" s="235"/>
      <c r="P160" s="235"/>
    </row>
    <row r="161" spans="1:16" x14ac:dyDescent="0.2">
      <c r="A161" s="295" t="s">
        <v>187</v>
      </c>
      <c r="B161" s="235"/>
      <c r="C161" s="235"/>
      <c r="D161" s="235"/>
      <c r="E161" s="235"/>
      <c r="F161" s="235"/>
      <c r="G161" s="235"/>
      <c r="H161" s="235"/>
      <c r="I161" s="323"/>
      <c r="J161" s="295"/>
      <c r="K161" s="235"/>
      <c r="L161" s="235"/>
      <c r="M161" s="235"/>
      <c r="N161" s="235"/>
      <c r="O161" s="235"/>
      <c r="P161" s="235"/>
    </row>
    <row r="162" spans="1:16" x14ac:dyDescent="0.2">
      <c r="A162" s="282"/>
      <c r="B162" s="230"/>
      <c r="C162" s="230"/>
      <c r="D162" s="230"/>
      <c r="E162" s="230"/>
      <c r="F162" s="230"/>
      <c r="G162" s="230"/>
      <c r="H162" s="230"/>
      <c r="I162" s="61"/>
      <c r="J162" s="282"/>
      <c r="K162" s="230"/>
      <c r="L162" s="230"/>
      <c r="M162" s="230"/>
      <c r="N162" s="230"/>
      <c r="O162" s="230"/>
      <c r="P162" s="230"/>
    </row>
    <row r="163" spans="1:16" x14ac:dyDescent="0.2">
      <c r="A163" s="499" t="s">
        <v>188</v>
      </c>
      <c r="B163" s="500"/>
      <c r="C163" s="500"/>
      <c r="D163" s="500"/>
      <c r="E163" s="500"/>
      <c r="F163" s="500"/>
      <c r="G163" s="500"/>
      <c r="H163" s="500"/>
      <c r="I163" s="501"/>
      <c r="J163" s="499"/>
      <c r="K163" s="500"/>
      <c r="L163" s="500"/>
      <c r="M163" s="500"/>
      <c r="N163" s="500"/>
      <c r="O163" s="500"/>
      <c r="P163" s="500"/>
    </row>
    <row r="164" spans="1:16" x14ac:dyDescent="0.2">
      <c r="A164" s="502" t="s">
        <v>189</v>
      </c>
      <c r="B164" s="462"/>
      <c r="C164" s="462"/>
      <c r="D164" s="462"/>
      <c r="E164" s="462"/>
      <c r="F164" s="462"/>
      <c r="G164" s="462"/>
      <c r="H164" s="462"/>
      <c r="I164" s="292" t="s">
        <v>73</v>
      </c>
      <c r="J164" s="502"/>
      <c r="K164" s="462"/>
      <c r="L164" s="462"/>
      <c r="M164" s="462"/>
      <c r="N164" s="462"/>
      <c r="O164" s="462"/>
      <c r="P164" s="462"/>
    </row>
    <row r="165" spans="1:16" x14ac:dyDescent="0.2">
      <c r="A165" s="287" t="s">
        <v>37</v>
      </c>
      <c r="B165" s="490" t="str">
        <f>A37</f>
        <v>MÓDULO 1 - COMPOSIÇÃO DA REMUNERAÇÃO</v>
      </c>
      <c r="C165" s="490"/>
      <c r="D165" s="490"/>
      <c r="E165" s="490"/>
      <c r="F165" s="490"/>
      <c r="G165" s="490"/>
      <c r="H165" s="490"/>
      <c r="I165" s="321">
        <f>I45</f>
        <v>0</v>
      </c>
      <c r="J165" s="287"/>
      <c r="K165" s="490"/>
      <c r="L165" s="490"/>
      <c r="M165" s="490"/>
      <c r="N165" s="490"/>
      <c r="O165" s="490"/>
      <c r="P165" s="490"/>
    </row>
    <row r="166" spans="1:16" x14ac:dyDescent="0.2">
      <c r="A166" s="287" t="s">
        <v>39</v>
      </c>
      <c r="B166" s="490" t="str">
        <f>A50</f>
        <v>MÓDULO 2 – ENCARGOS E BENEFÍCIOS ANUAIS, MENSAIS E DIÁRIOS</v>
      </c>
      <c r="C166" s="490"/>
      <c r="D166" s="490"/>
      <c r="E166" s="490"/>
      <c r="F166" s="490"/>
      <c r="G166" s="490"/>
      <c r="H166" s="490"/>
      <c r="I166" s="321">
        <f>I102</f>
        <v>0</v>
      </c>
      <c r="J166" s="287"/>
      <c r="K166" s="490"/>
      <c r="L166" s="490"/>
      <c r="M166" s="490"/>
      <c r="N166" s="490"/>
      <c r="O166" s="490"/>
      <c r="P166" s="490"/>
    </row>
    <row r="167" spans="1:16" x14ac:dyDescent="0.2">
      <c r="A167" s="287" t="s">
        <v>42</v>
      </c>
      <c r="B167" s="490" t="str">
        <f>A104</f>
        <v>MÓDULO 3 – PROVISÃO PARA RESCISÃO</v>
      </c>
      <c r="C167" s="490"/>
      <c r="D167" s="490"/>
      <c r="E167" s="490"/>
      <c r="F167" s="490"/>
      <c r="G167" s="490"/>
      <c r="H167" s="490"/>
      <c r="I167" s="321">
        <f>I112</f>
        <v>0</v>
      </c>
      <c r="J167" s="287"/>
      <c r="K167" s="490"/>
      <c r="L167" s="490"/>
      <c r="M167" s="490"/>
      <c r="N167" s="490"/>
      <c r="O167" s="490"/>
      <c r="P167" s="490"/>
    </row>
    <row r="168" spans="1:16" x14ac:dyDescent="0.2">
      <c r="A168" s="324" t="s">
        <v>45</v>
      </c>
      <c r="B168" s="490" t="str">
        <f>A114</f>
        <v>MÓDULO 4 – CUSTO DE REPOSIÇÃO DO PROFISSIONAL AUSENTE</v>
      </c>
      <c r="C168" s="490"/>
      <c r="D168" s="490"/>
      <c r="E168" s="490"/>
      <c r="F168" s="490"/>
      <c r="G168" s="490"/>
      <c r="H168" s="490"/>
      <c r="I168" s="321">
        <f>I138</f>
        <v>0</v>
      </c>
      <c r="J168" s="324"/>
      <c r="K168" s="490"/>
      <c r="L168" s="490"/>
      <c r="M168" s="490"/>
      <c r="N168" s="490"/>
      <c r="O168" s="490"/>
      <c r="P168" s="490"/>
    </row>
    <row r="169" spans="1:16" x14ac:dyDescent="0.2">
      <c r="A169" s="324" t="s">
        <v>78</v>
      </c>
      <c r="B169" s="490" t="str">
        <f>A140</f>
        <v>MÓDULO 5 – INSUMOS DIVERSOS</v>
      </c>
      <c r="C169" s="490"/>
      <c r="D169" s="490"/>
      <c r="E169" s="490"/>
      <c r="F169" s="490"/>
      <c r="G169" s="490"/>
      <c r="H169" s="490"/>
      <c r="I169" s="321">
        <f>I146</f>
        <v>0</v>
      </c>
      <c r="J169" s="324"/>
      <c r="K169" s="490"/>
      <c r="L169" s="490"/>
      <c r="M169" s="490"/>
      <c r="N169" s="490"/>
      <c r="O169" s="490"/>
      <c r="P169" s="490"/>
    </row>
    <row r="170" spans="1:16" x14ac:dyDescent="0.2">
      <c r="A170" s="291"/>
      <c r="B170" s="462" t="s">
        <v>190</v>
      </c>
      <c r="C170" s="462"/>
      <c r="D170" s="462"/>
      <c r="E170" s="462"/>
      <c r="F170" s="462"/>
      <c r="G170" s="462"/>
      <c r="H170" s="462"/>
      <c r="I170" s="325">
        <f>SUM(I165:I169)</f>
        <v>0</v>
      </c>
      <c r="J170" s="291"/>
      <c r="K170" s="462"/>
      <c r="L170" s="462"/>
      <c r="M170" s="462"/>
      <c r="N170" s="462"/>
      <c r="O170" s="462"/>
      <c r="P170" s="462"/>
    </row>
    <row r="171" spans="1:16" x14ac:dyDescent="0.2">
      <c r="A171" s="324" t="s">
        <v>80</v>
      </c>
      <c r="B171" s="490" t="str">
        <f>A150</f>
        <v>MÓDULO 6 – CUSTOS INDIRETOS, TRIBUTOS E LUCRO</v>
      </c>
      <c r="C171" s="490"/>
      <c r="D171" s="490"/>
      <c r="E171" s="490"/>
      <c r="F171" s="490"/>
      <c r="G171" s="490"/>
      <c r="H171" s="490"/>
      <c r="I171" s="82">
        <f>I158</f>
        <v>0</v>
      </c>
      <c r="J171" s="324"/>
      <c r="K171" s="490"/>
      <c r="L171" s="490"/>
      <c r="M171" s="490"/>
      <c r="N171" s="490"/>
      <c r="O171" s="490"/>
      <c r="P171" s="490"/>
    </row>
    <row r="172" spans="1:16" ht="13.5" thickBot="1" x14ac:dyDescent="0.25">
      <c r="A172" s="491" t="s">
        <v>191</v>
      </c>
      <c r="B172" s="492"/>
      <c r="C172" s="492"/>
      <c r="D172" s="492"/>
      <c r="E172" s="492"/>
      <c r="F172" s="492"/>
      <c r="G172" s="492"/>
      <c r="H172" s="492"/>
      <c r="I172" s="326">
        <f>SUM(I45,I102,I112,I138,I146,I152,I153)/(1-SUM(H155:H157))</f>
        <v>0</v>
      </c>
      <c r="J172" s="491"/>
      <c r="K172" s="492"/>
      <c r="L172" s="492"/>
      <c r="M172" s="492"/>
      <c r="N172" s="492"/>
      <c r="O172" s="492"/>
      <c r="P172" s="492"/>
    </row>
    <row r="173" spans="1:16" ht="13.5" thickBot="1" x14ac:dyDescent="0.25">
      <c r="A173" s="3"/>
      <c r="B173" s="3"/>
      <c r="C173" s="3"/>
      <c r="D173" s="3"/>
      <c r="E173" s="3"/>
      <c r="F173" s="3"/>
      <c r="G173" s="3"/>
      <c r="H173" s="3"/>
      <c r="I173" s="4"/>
      <c r="J173" s="57"/>
    </row>
    <row r="174" spans="1:16" s="279" customFormat="1" ht="17.45" customHeight="1" thickBot="1" x14ac:dyDescent="0.25">
      <c r="A174" s="493" t="s">
        <v>192</v>
      </c>
      <c r="B174" s="494"/>
      <c r="C174" s="494"/>
      <c r="D174" s="494"/>
      <c r="E174" s="494"/>
      <c r="F174" s="494"/>
      <c r="G174" s="494"/>
      <c r="H174" s="334">
        <f>I16</f>
        <v>1</v>
      </c>
      <c r="I174" s="327">
        <f>I172*H174</f>
        <v>0</v>
      </c>
      <c r="J174" s="330"/>
      <c r="K174" s="280"/>
      <c r="L174" s="280"/>
      <c r="M174" s="280"/>
      <c r="N174" s="280"/>
      <c r="O174" s="495"/>
      <c r="P174" s="496"/>
    </row>
    <row r="175" spans="1:16" s="279" customFormat="1" ht="24.95" customHeight="1" thickBot="1" x14ac:dyDescent="0.25">
      <c r="A175" s="479">
        <f>(I174)</f>
        <v>0</v>
      </c>
      <c r="B175" s="480"/>
      <c r="C175" s="480"/>
      <c r="D175" s="480"/>
      <c r="E175" s="480"/>
      <c r="F175" s="480"/>
      <c r="G175" s="480"/>
      <c r="H175" s="481" t="str">
        <f>I31</f>
        <v>Jardineiro</v>
      </c>
      <c r="I175" s="482"/>
      <c r="J175" s="331"/>
      <c r="K175" s="278"/>
      <c r="L175" s="278"/>
      <c r="M175" s="278"/>
      <c r="N175" s="278"/>
      <c r="O175" s="278"/>
      <c r="P175" s="278"/>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hidden="1" outlineLevel="1" x14ac:dyDescent="0.2"/>
    <row r="179" spans="1:9" hidden="1" outlineLevel="1" x14ac:dyDescent="0.2">
      <c r="A179" s="472" t="s">
        <v>204</v>
      </c>
      <c r="B179" s="473"/>
      <c r="C179" s="473"/>
      <c r="D179" s="473"/>
      <c r="E179" s="473"/>
      <c r="F179" s="473"/>
      <c r="G179" s="473"/>
      <c r="H179" s="473"/>
      <c r="I179" s="474"/>
    </row>
    <row r="180" spans="1:9" hidden="1" outlineLevel="1" x14ac:dyDescent="0.2">
      <c r="A180" s="475"/>
      <c r="B180" s="476"/>
      <c r="C180" s="476"/>
      <c r="D180" s="476"/>
      <c r="E180" s="476"/>
      <c r="F180" s="476"/>
      <c r="G180" s="476"/>
      <c r="H180" s="476"/>
      <c r="I180" s="477"/>
    </row>
    <row r="181" spans="1:9" hidden="1" outlineLevel="1" x14ac:dyDescent="0.2"/>
    <row r="182" spans="1:9" ht="38.25" hidden="1" outlineLevel="1" x14ac:dyDescent="0.2">
      <c r="A182" s="470" t="s">
        <v>195</v>
      </c>
      <c r="B182" s="470"/>
      <c r="C182" s="470"/>
      <c r="D182" s="471" t="s">
        <v>205</v>
      </c>
      <c r="E182" s="462"/>
      <c r="F182" s="462"/>
      <c r="G182" s="471" t="s">
        <v>206</v>
      </c>
      <c r="H182" s="462"/>
      <c r="I182" s="45" t="s">
        <v>200</v>
      </c>
    </row>
    <row r="183" spans="1:9" ht="30" hidden="1" customHeight="1" outlineLevel="1" x14ac:dyDescent="0.2">
      <c r="A183" s="459" t="s">
        <v>201</v>
      </c>
      <c r="B183" s="459"/>
      <c r="C183" s="459"/>
      <c r="D183" s="460" t="s">
        <v>207</v>
      </c>
      <c r="E183" s="459"/>
      <c r="F183" s="459"/>
      <c r="G183" s="461">
        <f>A175</f>
        <v>0</v>
      </c>
      <c r="H183" s="459"/>
      <c r="I183" s="158">
        <f>TRUNC((1/1800)*G183,2)</f>
        <v>0</v>
      </c>
    </row>
    <row r="184" spans="1:9" hidden="1" outlineLevel="1" x14ac:dyDescent="0.2">
      <c r="A184" s="462" t="s">
        <v>202</v>
      </c>
      <c r="B184" s="462"/>
      <c r="C184" s="462"/>
      <c r="D184" s="462"/>
      <c r="E184" s="462"/>
      <c r="F184" s="462"/>
      <c r="G184" s="462"/>
      <c r="H184" s="462"/>
      <c r="I184" s="159">
        <f>SUM(I183:I183)</f>
        <v>0</v>
      </c>
    </row>
    <row r="185" spans="1:9" hidden="1" outlineLevel="1" x14ac:dyDescent="0.2"/>
    <row r="186" spans="1:9" hidden="1" outlineLevel="1" x14ac:dyDescent="0.2">
      <c r="A186" s="463" t="s">
        <v>208</v>
      </c>
      <c r="B186" s="463"/>
      <c r="C186" s="463"/>
      <c r="D186" s="463"/>
      <c r="E186" s="463"/>
      <c r="F186" s="463"/>
      <c r="G186" s="463"/>
      <c r="H186" s="463"/>
      <c r="I186" s="463"/>
    </row>
    <row r="187" spans="1:9" hidden="1" outlineLevel="1" x14ac:dyDescent="0.2"/>
    <row r="188" spans="1:9" hidden="1" outlineLevel="1" x14ac:dyDescent="0.2">
      <c r="A188" s="472" t="s">
        <v>209</v>
      </c>
      <c r="B188" s="473"/>
      <c r="C188" s="473"/>
      <c r="D188" s="473"/>
      <c r="E188" s="473"/>
      <c r="F188" s="473"/>
      <c r="G188" s="473"/>
      <c r="H188" s="473"/>
      <c r="I188" s="474"/>
    </row>
    <row r="189" spans="1:9" hidden="1" outlineLevel="1" x14ac:dyDescent="0.2">
      <c r="A189" s="475"/>
      <c r="B189" s="476"/>
      <c r="C189" s="476"/>
      <c r="D189" s="476"/>
      <c r="E189" s="476"/>
      <c r="F189" s="476"/>
      <c r="G189" s="476"/>
      <c r="H189" s="476"/>
      <c r="I189" s="477"/>
    </row>
    <row r="190" spans="1:9" hidden="1" outlineLevel="1" x14ac:dyDescent="0.2"/>
    <row r="191" spans="1:9" ht="38.25" hidden="1" outlineLevel="1" x14ac:dyDescent="0.2">
      <c r="A191" s="470" t="s">
        <v>195</v>
      </c>
      <c r="B191" s="470"/>
      <c r="C191" s="470"/>
      <c r="D191" s="471" t="s">
        <v>205</v>
      </c>
      <c r="E191" s="462"/>
      <c r="F191" s="462"/>
      <c r="G191" s="471" t="s">
        <v>206</v>
      </c>
      <c r="H191" s="462"/>
      <c r="I191" s="45" t="s">
        <v>200</v>
      </c>
    </row>
    <row r="192" spans="1:9" ht="30.6" hidden="1" customHeight="1" outlineLevel="1" x14ac:dyDescent="0.2">
      <c r="A192" s="459" t="s">
        <v>201</v>
      </c>
      <c r="B192" s="459"/>
      <c r="C192" s="459"/>
      <c r="D192" s="460" t="s">
        <v>210</v>
      </c>
      <c r="E192" s="459"/>
      <c r="F192" s="459"/>
      <c r="G192" s="461" t="e">
        <f>#REF!</f>
        <v>#REF!</v>
      </c>
      <c r="H192" s="459"/>
      <c r="I192" s="158" t="e">
        <f>TRUNC((1/300)*G192,2)</f>
        <v>#REF!</v>
      </c>
    </row>
    <row r="193" spans="1:9" hidden="1" outlineLevel="1" x14ac:dyDescent="0.2">
      <c r="A193" s="462" t="s">
        <v>202</v>
      </c>
      <c r="B193" s="462"/>
      <c r="C193" s="462"/>
      <c r="D193" s="462"/>
      <c r="E193" s="462"/>
      <c r="F193" s="462"/>
      <c r="G193" s="462"/>
      <c r="H193" s="462"/>
      <c r="I193" s="159" t="e">
        <f>SUM(I192:I192)</f>
        <v>#REF!</v>
      </c>
    </row>
    <row r="194" spans="1:9" hidden="1" outlineLevel="1" x14ac:dyDescent="0.2"/>
    <row r="195" spans="1:9" hidden="1" outlineLevel="1" x14ac:dyDescent="0.2">
      <c r="A195" s="463" t="s">
        <v>211</v>
      </c>
      <c r="B195" s="463"/>
      <c r="C195" s="463"/>
      <c r="D195" s="463"/>
      <c r="E195" s="463"/>
      <c r="F195" s="463"/>
      <c r="G195" s="463"/>
      <c r="H195" s="463"/>
      <c r="I195" s="463"/>
    </row>
    <row r="196" spans="1:9" hidden="1" outlineLevel="1" x14ac:dyDescent="0.2"/>
    <row r="197" spans="1:9" hidden="1" outlineLevel="1" x14ac:dyDescent="0.2">
      <c r="A197" s="464" t="s">
        <v>212</v>
      </c>
      <c r="B197" s="465"/>
      <c r="C197" s="465"/>
      <c r="D197" s="465"/>
      <c r="E197" s="465"/>
      <c r="F197" s="465"/>
      <c r="G197" s="465"/>
      <c r="H197" s="465"/>
      <c r="I197" s="466"/>
    </row>
    <row r="198" spans="1:9" hidden="1" outlineLevel="1" x14ac:dyDescent="0.2">
      <c r="A198" s="467"/>
      <c r="B198" s="468"/>
      <c r="C198" s="468"/>
      <c r="D198" s="468"/>
      <c r="E198" s="468"/>
      <c r="F198" s="468"/>
      <c r="G198" s="468"/>
      <c r="H198" s="468"/>
      <c r="I198" s="469"/>
    </row>
    <row r="199" spans="1:9" hidden="1" outlineLevel="1" x14ac:dyDescent="0.2"/>
    <row r="200" spans="1:9" ht="38.25" hidden="1" outlineLevel="1" x14ac:dyDescent="0.2">
      <c r="A200" s="470" t="s">
        <v>195</v>
      </c>
      <c r="B200" s="470"/>
      <c r="C200" s="470"/>
      <c r="D200" s="471" t="s">
        <v>205</v>
      </c>
      <c r="E200" s="462"/>
      <c r="F200" s="462"/>
      <c r="G200" s="471" t="s">
        <v>206</v>
      </c>
      <c r="H200" s="462"/>
      <c r="I200" s="45" t="s">
        <v>200</v>
      </c>
    </row>
    <row r="201" spans="1:9" ht="29.45" hidden="1" customHeight="1" outlineLevel="1" x14ac:dyDescent="0.2">
      <c r="A201" s="459" t="s">
        <v>201</v>
      </c>
      <c r="B201" s="459"/>
      <c r="C201" s="459"/>
      <c r="D201" s="460" t="s">
        <v>213</v>
      </c>
      <c r="E201" s="459"/>
      <c r="F201" s="459"/>
      <c r="G201" s="461" t="e">
        <f>G192</f>
        <v>#REF!</v>
      </c>
      <c r="H201" s="459"/>
      <c r="I201" s="158" t="e">
        <f>TRUNC((1/130)*G201/22,2)</f>
        <v>#REF!</v>
      </c>
    </row>
    <row r="202" spans="1:9" hidden="1" outlineLevel="1" x14ac:dyDescent="0.2">
      <c r="A202" s="462" t="s">
        <v>202</v>
      </c>
      <c r="B202" s="462"/>
      <c r="C202" s="462"/>
      <c r="D202" s="462"/>
      <c r="E202" s="462"/>
      <c r="F202" s="462"/>
      <c r="G202" s="462"/>
      <c r="H202" s="462"/>
      <c r="I202" s="277" t="e">
        <f>SUM(I201:I201)</f>
        <v>#REF!</v>
      </c>
    </row>
    <row r="203" spans="1:9" hidden="1" outlineLevel="1" x14ac:dyDescent="0.2"/>
    <row r="204" spans="1:9" hidden="1" outlineLevel="1" x14ac:dyDescent="0.2">
      <c r="A204" s="463" t="s">
        <v>214</v>
      </c>
      <c r="B204" s="463"/>
      <c r="C204" s="463"/>
      <c r="D204" s="463"/>
      <c r="E204" s="463"/>
      <c r="F204" s="463"/>
      <c r="G204" s="463"/>
      <c r="H204" s="463"/>
      <c r="I204" s="463"/>
    </row>
    <row r="205" spans="1:9" hidden="1" outlineLevel="1" x14ac:dyDescent="0.2"/>
    <row r="206" spans="1:9" hidden="1" outlineLevel="1" x14ac:dyDescent="0.2">
      <c r="A206" s="457" t="s">
        <v>215</v>
      </c>
      <c r="B206" s="458"/>
      <c r="C206" s="458"/>
      <c r="D206" s="458"/>
      <c r="E206" s="458"/>
      <c r="F206" s="458"/>
      <c r="G206" s="458"/>
      <c r="H206" s="458"/>
      <c r="I206" s="458"/>
    </row>
    <row r="207" spans="1:9" hidden="1" outlineLevel="1" x14ac:dyDescent="0.2"/>
    <row r="208" spans="1:9" hidden="1" outlineLevel="1" x14ac:dyDescent="0.2">
      <c r="A208" s="457" t="s">
        <v>216</v>
      </c>
      <c r="B208" s="458"/>
      <c r="C208" s="458"/>
      <c r="D208" s="458"/>
      <c r="E208" s="458"/>
      <c r="F208" s="458"/>
      <c r="G208" s="458"/>
      <c r="H208" s="458"/>
      <c r="I208" s="458"/>
    </row>
    <row r="209" spans="1:9" hidden="1" outlineLevel="1" x14ac:dyDescent="0.2">
      <c r="A209" s="247"/>
      <c r="B209" s="248"/>
      <c r="C209" s="248"/>
      <c r="D209" s="248"/>
      <c r="E209" s="248"/>
      <c r="F209" s="248"/>
      <c r="G209" s="248"/>
      <c r="H209" s="248"/>
      <c r="I209" s="248"/>
    </row>
    <row r="210" spans="1:9" hidden="1" outlineLevel="1" x14ac:dyDescent="0.2">
      <c r="A210" s="457" t="s">
        <v>217</v>
      </c>
      <c r="B210" s="458"/>
      <c r="C210" s="458"/>
      <c r="D210" s="458"/>
      <c r="E210" s="458"/>
      <c r="F210" s="458"/>
      <c r="G210" s="458"/>
      <c r="H210" s="458"/>
      <c r="I210" s="458"/>
    </row>
    <row r="211" spans="1:9" hidden="1" outlineLevel="1" x14ac:dyDescent="0.2"/>
    <row r="212" spans="1:9" hidden="1" outlineLevel="1" x14ac:dyDescent="0.2"/>
    <row r="213" spans="1:9" collapsed="1" x14ac:dyDescent="0.2">
      <c r="A213" s="483" t="s">
        <v>221</v>
      </c>
      <c r="B213" s="484"/>
      <c r="C213" s="484"/>
      <c r="D213" s="484"/>
      <c r="E213" s="484"/>
      <c r="F213" s="484"/>
      <c r="G213" s="484"/>
      <c r="H213" s="484"/>
      <c r="I213" s="485"/>
    </row>
    <row r="214" spans="1:9" s="32" customFormat="1" x14ac:dyDescent="0.2">
      <c r="A214" s="486"/>
      <c r="B214" s="487"/>
      <c r="C214" s="487"/>
      <c r="D214" s="487"/>
      <c r="E214" s="487"/>
      <c r="F214" s="487"/>
      <c r="G214" s="487"/>
      <c r="H214" s="487"/>
      <c r="I214" s="488"/>
    </row>
    <row r="216" spans="1:9" ht="13.5" thickBot="1" x14ac:dyDescent="0.25">
      <c r="A216" s="32"/>
      <c r="B216" s="32"/>
      <c r="C216" s="32"/>
      <c r="D216" s="32"/>
      <c r="E216" s="32"/>
      <c r="F216" s="32"/>
      <c r="G216" s="32"/>
      <c r="H216" s="32"/>
      <c r="I216" s="32"/>
    </row>
    <row r="217" spans="1:9" x14ac:dyDescent="0.2">
      <c r="A217" s="549" t="s">
        <v>222</v>
      </c>
      <c r="B217" s="550"/>
      <c r="C217" s="550"/>
      <c r="D217" s="550"/>
      <c r="E217" s="550"/>
      <c r="F217" s="550"/>
      <c r="G217" s="550"/>
      <c r="H217" s="550"/>
      <c r="I217" s="551"/>
    </row>
    <row r="218" spans="1:9" x14ac:dyDescent="0.2">
      <c r="A218" s="552"/>
      <c r="B218" s="553"/>
      <c r="C218" s="553"/>
      <c r="D218" s="553"/>
      <c r="E218" s="553"/>
      <c r="F218" s="553"/>
      <c r="G218" s="553"/>
      <c r="H218" s="553"/>
      <c r="I218" s="554"/>
    </row>
    <row r="219" spans="1:9" x14ac:dyDescent="0.2">
      <c r="A219" s="539" t="s">
        <v>201</v>
      </c>
      <c r="B219" s="460"/>
      <c r="C219" s="460"/>
      <c r="D219" s="460">
        <v>22</v>
      </c>
      <c r="E219" s="459"/>
      <c r="F219" s="459"/>
      <c r="G219" s="461">
        <f>I174</f>
        <v>0</v>
      </c>
      <c r="H219" s="459"/>
      <c r="I219" s="346">
        <f>TRUNC(G219/D219,2)</f>
        <v>0</v>
      </c>
    </row>
    <row r="220" spans="1:9" ht="13.5" thickBot="1" x14ac:dyDescent="0.25">
      <c r="A220" s="547" t="s">
        <v>223</v>
      </c>
      <c r="B220" s="548"/>
      <c r="C220" s="548"/>
      <c r="D220" s="548"/>
      <c r="E220" s="548"/>
      <c r="F220" s="548"/>
      <c r="G220" s="548"/>
      <c r="H220" s="548"/>
      <c r="I220" s="347">
        <f>SUM(I219:I219)</f>
        <v>0</v>
      </c>
    </row>
  </sheetData>
  <mergeCells count="276">
    <mergeCell ref="A220:H220"/>
    <mergeCell ref="A208:I208"/>
    <mergeCell ref="A210:I210"/>
    <mergeCell ref="A213:I213"/>
    <mergeCell ref="A214:I214"/>
    <mergeCell ref="A217:I218"/>
    <mergeCell ref="A219:C219"/>
    <mergeCell ref="D219:F219"/>
    <mergeCell ref="G219:H219"/>
    <mergeCell ref="A201:C201"/>
    <mergeCell ref="D201:F201"/>
    <mergeCell ref="G201:H201"/>
    <mergeCell ref="A202:H202"/>
    <mergeCell ref="A204:I204"/>
    <mergeCell ref="A206:I206"/>
    <mergeCell ref="A193:H193"/>
    <mergeCell ref="A195:I195"/>
    <mergeCell ref="A197:I198"/>
    <mergeCell ref="A200:C200"/>
    <mergeCell ref="D200:F200"/>
    <mergeCell ref="G200:H200"/>
    <mergeCell ref="A191:C191"/>
    <mergeCell ref="D191:F191"/>
    <mergeCell ref="G191:H191"/>
    <mergeCell ref="A192:C192"/>
    <mergeCell ref="D192:F192"/>
    <mergeCell ref="G192:H192"/>
    <mergeCell ref="A183:C183"/>
    <mergeCell ref="D183:F183"/>
    <mergeCell ref="G183:H183"/>
    <mergeCell ref="A184:H184"/>
    <mergeCell ref="A186:I186"/>
    <mergeCell ref="A188:I189"/>
    <mergeCell ref="A175:G175"/>
    <mergeCell ref="H175:I175"/>
    <mergeCell ref="A179:I180"/>
    <mergeCell ref="A182:C182"/>
    <mergeCell ref="D182:F182"/>
    <mergeCell ref="G182:H182"/>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A6:F6"/>
    <mergeCell ref="J6:O6"/>
    <mergeCell ref="A8:I8"/>
    <mergeCell ref="J8:P8"/>
    <mergeCell ref="B9:H9"/>
    <mergeCell ref="K9:P9"/>
    <mergeCell ref="A1:I1"/>
    <mergeCell ref="J1:P1"/>
    <mergeCell ref="A3:F3"/>
    <mergeCell ref="J3:O3"/>
    <mergeCell ref="A4:F4"/>
    <mergeCell ref="J4:O4"/>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S66"/>
  <sheetViews>
    <sheetView topLeftCell="A45" zoomScale="130" zoomScaleNormal="130" workbookViewId="0">
      <selection activeCell="E38" sqref="E38"/>
    </sheetView>
  </sheetViews>
  <sheetFormatPr defaultRowHeight="12.75" customHeight="1" x14ac:dyDescent="0.2"/>
  <cols>
    <col min="2" max="2" width="16.28515625" bestFit="1" customWidth="1"/>
    <col min="3" max="3" width="10.7109375" customWidth="1"/>
    <col min="4" max="4" width="20.7109375" customWidth="1"/>
    <col min="5" max="5" width="15.42578125" customWidth="1"/>
  </cols>
  <sheetData>
    <row r="1" spans="2:7" x14ac:dyDescent="0.2"/>
    <row r="2" spans="2:7" x14ac:dyDescent="0.2">
      <c r="B2" s="447" t="s">
        <v>224</v>
      </c>
      <c r="C2" s="448"/>
      <c r="D2" s="448"/>
      <c r="E2" s="449"/>
    </row>
    <row r="3" spans="2:7" x14ac:dyDescent="0.2">
      <c r="B3" s="57"/>
      <c r="E3" s="58"/>
      <c r="F3" s="43"/>
      <c r="G3" s="43"/>
    </row>
    <row r="4" spans="2:7" x14ac:dyDescent="0.2">
      <c r="B4" s="80" t="s">
        <v>225</v>
      </c>
      <c r="C4" s="51"/>
      <c r="D4" s="51"/>
      <c r="E4" s="116"/>
    </row>
    <row r="5" spans="2:7" x14ac:dyDescent="0.2">
      <c r="B5" s="80" t="s">
        <v>226</v>
      </c>
      <c r="C5" s="51"/>
      <c r="D5" s="51"/>
      <c r="E5" s="115">
        <v>2</v>
      </c>
    </row>
    <row r="6" spans="2:7" x14ac:dyDescent="0.2">
      <c r="B6" s="80" t="s">
        <v>227</v>
      </c>
      <c r="C6" s="51"/>
      <c r="D6" s="51"/>
      <c r="E6" s="115">
        <v>22</v>
      </c>
    </row>
    <row r="7" spans="2:7" x14ac:dyDescent="0.2">
      <c r="B7" s="80" t="s">
        <v>228</v>
      </c>
      <c r="C7" s="51"/>
      <c r="D7" s="51"/>
      <c r="E7" s="170">
        <v>0.06</v>
      </c>
    </row>
    <row r="8" spans="2:7" x14ac:dyDescent="0.2">
      <c r="B8" s="57"/>
      <c r="E8" s="58"/>
    </row>
    <row r="9" spans="2:7" x14ac:dyDescent="0.2">
      <c r="B9" s="81" t="s">
        <v>229</v>
      </c>
      <c r="C9" s="51"/>
      <c r="D9" s="51"/>
      <c r="E9" s="83">
        <f>(E4*E5*E6)</f>
        <v>0</v>
      </c>
    </row>
    <row r="10" spans="2:7" x14ac:dyDescent="0.2">
      <c r="B10" s="81" t="s">
        <v>230</v>
      </c>
      <c r="C10" s="51"/>
      <c r="D10" s="51"/>
      <c r="E10" s="83">
        <f>'Controle de pragas - Item 2'!I47*E7</f>
        <v>0</v>
      </c>
    </row>
    <row r="11" spans="2:7" x14ac:dyDescent="0.2">
      <c r="B11" s="57"/>
      <c r="E11" s="58"/>
    </row>
    <row r="12" spans="2:7" x14ac:dyDescent="0.2">
      <c r="B12" s="65" t="s">
        <v>231</v>
      </c>
      <c r="C12" s="66"/>
      <c r="D12" s="66"/>
      <c r="E12" s="79">
        <f>E9-E10</f>
        <v>0</v>
      </c>
    </row>
    <row r="13" spans="2:7" x14ac:dyDescent="0.2">
      <c r="E13" s="7"/>
    </row>
    <row r="14" spans="2:7" x14ac:dyDescent="0.2">
      <c r="E14" s="7"/>
    </row>
    <row r="15" spans="2:7" x14ac:dyDescent="0.2">
      <c r="B15" s="447" t="s">
        <v>232</v>
      </c>
      <c r="C15" s="448"/>
      <c r="D15" s="448"/>
      <c r="E15" s="449"/>
    </row>
    <row r="16" spans="2:7" x14ac:dyDescent="0.2">
      <c r="B16" s="57"/>
      <c r="E16" s="58"/>
    </row>
    <row r="17" spans="2:5" x14ac:dyDescent="0.2">
      <c r="B17" s="80" t="s">
        <v>233</v>
      </c>
      <c r="C17" s="51"/>
      <c r="D17" s="51"/>
      <c r="E17" s="116"/>
    </row>
    <row r="18" spans="2:5" x14ac:dyDescent="0.2">
      <c r="B18" s="80" t="s">
        <v>227</v>
      </c>
      <c r="C18" s="51"/>
      <c r="D18" s="51"/>
      <c r="E18" s="115">
        <v>22</v>
      </c>
    </row>
    <row r="19" spans="2:5" x14ac:dyDescent="0.2">
      <c r="B19" s="80" t="s">
        <v>234</v>
      </c>
      <c r="C19" s="51"/>
      <c r="D19" s="51"/>
      <c r="E19" s="195">
        <v>0</v>
      </c>
    </row>
    <row r="20" spans="2:5" x14ac:dyDescent="0.2">
      <c r="B20" s="57"/>
      <c r="E20" s="58"/>
    </row>
    <row r="21" spans="2:5" x14ac:dyDescent="0.2">
      <c r="B21" s="81" t="s">
        <v>235</v>
      </c>
      <c r="C21" s="51"/>
      <c r="D21" s="51"/>
      <c r="E21" s="82">
        <f>E17*E18</f>
        <v>0</v>
      </c>
    </row>
    <row r="22" spans="2:5" x14ac:dyDescent="0.2">
      <c r="B22" s="81" t="s">
        <v>236</v>
      </c>
      <c r="C22" s="51"/>
      <c r="D22" s="51"/>
      <c r="E22" s="160"/>
    </row>
    <row r="23" spans="2:5" x14ac:dyDescent="0.2">
      <c r="B23" s="81" t="s">
        <v>230</v>
      </c>
      <c r="C23" s="51"/>
      <c r="D23" s="51"/>
      <c r="E23" s="82">
        <f>E21*E19</f>
        <v>0</v>
      </c>
    </row>
    <row r="24" spans="2:5" x14ac:dyDescent="0.2">
      <c r="B24" s="57"/>
      <c r="E24" s="58"/>
    </row>
    <row r="25" spans="2:5" x14ac:dyDescent="0.2">
      <c r="B25" s="65" t="s">
        <v>237</v>
      </c>
      <c r="C25" s="66"/>
      <c r="D25" s="66"/>
      <c r="E25" s="79">
        <f>E21-E23+E22</f>
        <v>0</v>
      </c>
    </row>
    <row r="26" spans="2:5" x14ac:dyDescent="0.2">
      <c r="E26" s="7"/>
    </row>
    <row r="27" spans="2:5" x14ac:dyDescent="0.2">
      <c r="E27" s="7"/>
    </row>
    <row r="28" spans="2:5" x14ac:dyDescent="0.2">
      <c r="B28" s="447" t="s">
        <v>238</v>
      </c>
      <c r="C28" s="448"/>
      <c r="D28" s="448"/>
      <c r="E28" s="449"/>
    </row>
    <row r="29" spans="2:5" x14ac:dyDescent="0.2">
      <c r="B29" s="57"/>
      <c r="E29" s="58"/>
    </row>
    <row r="30" spans="2:5" x14ac:dyDescent="0.2">
      <c r="B30" s="80" t="s">
        <v>239</v>
      </c>
      <c r="C30" s="51"/>
      <c r="D30" s="51"/>
      <c r="E30" s="161"/>
    </row>
    <row r="31" spans="2:5" x14ac:dyDescent="0.2">
      <c r="B31" s="80" t="s">
        <v>240</v>
      </c>
      <c r="C31" s="51"/>
      <c r="D31" s="51"/>
      <c r="E31" s="161"/>
    </row>
    <row r="32" spans="2:5" x14ac:dyDescent="0.2">
      <c r="B32" s="57"/>
      <c r="E32" s="58"/>
    </row>
    <row r="33" spans="2:19" x14ac:dyDescent="0.2">
      <c r="B33" s="65" t="s">
        <v>241</v>
      </c>
      <c r="C33" s="66"/>
      <c r="D33" s="66"/>
      <c r="E33" s="79">
        <f>E30*'Controle de pragas - Item 2'!I53</f>
        <v>0</v>
      </c>
    </row>
    <row r="34" spans="2:19" x14ac:dyDescent="0.2">
      <c r="E34" s="7"/>
    </row>
    <row r="35" spans="2:19" ht="13.5" customHeight="1" x14ac:dyDescent="0.2">
      <c r="E35" s="7"/>
      <c r="K35" s="110"/>
      <c r="L35" s="110"/>
      <c r="M35" s="110"/>
      <c r="N35" s="110"/>
      <c r="O35" s="110"/>
      <c r="P35" s="110"/>
      <c r="Q35" s="110"/>
      <c r="R35" s="110"/>
      <c r="S35" s="110"/>
    </row>
    <row r="36" spans="2:19" x14ac:dyDescent="0.2">
      <c r="B36" s="558" t="s">
        <v>242</v>
      </c>
      <c r="C36" s="448"/>
      <c r="D36" s="448"/>
      <c r="E36" s="449"/>
      <c r="G36" s="560"/>
      <c r="H36" s="560"/>
      <c r="I36" s="560"/>
      <c r="J36" s="560"/>
      <c r="K36" s="560"/>
      <c r="L36" s="560"/>
      <c r="M36" s="560"/>
      <c r="N36" s="110"/>
      <c r="O36" s="110"/>
      <c r="P36" s="110"/>
      <c r="Q36" s="110"/>
      <c r="R36" s="110"/>
      <c r="S36" s="110"/>
    </row>
    <row r="37" spans="2:19" x14ac:dyDescent="0.2">
      <c r="B37" s="85"/>
      <c r="C37" s="86"/>
      <c r="D37" s="86"/>
      <c r="E37" s="87"/>
      <c r="K37" s="110"/>
      <c r="L37" s="110"/>
      <c r="M37" s="110"/>
      <c r="N37" s="110"/>
      <c r="O37" s="110"/>
      <c r="P37" s="110"/>
      <c r="Q37" s="110"/>
      <c r="R37" s="110"/>
      <c r="S37" s="110"/>
    </row>
    <row r="38" spans="2:19" x14ac:dyDescent="0.2">
      <c r="B38" s="80" t="s">
        <v>243</v>
      </c>
      <c r="C38" s="51"/>
      <c r="D38" s="51"/>
      <c r="E38" s="116"/>
      <c r="K38" s="110"/>
      <c r="L38" s="110"/>
      <c r="M38" s="110"/>
      <c r="N38" s="110"/>
      <c r="O38" s="110"/>
      <c r="P38" s="110"/>
      <c r="Q38" s="110"/>
      <c r="R38" s="110"/>
      <c r="S38" s="110"/>
    </row>
    <row r="39" spans="2:19" x14ac:dyDescent="0.2">
      <c r="B39" s="80" t="s">
        <v>244</v>
      </c>
      <c r="C39" s="51"/>
      <c r="D39" s="51"/>
      <c r="E39" s="115"/>
      <c r="K39" s="110"/>
      <c r="L39" s="110"/>
      <c r="M39" s="110"/>
      <c r="N39" s="110"/>
      <c r="O39" s="110"/>
      <c r="P39" s="110"/>
      <c r="Q39" s="110"/>
      <c r="R39" s="110"/>
      <c r="S39" s="110"/>
    </row>
    <row r="40" spans="2:19" x14ac:dyDescent="0.2">
      <c r="B40" s="80"/>
      <c r="C40" s="51"/>
      <c r="D40" s="84"/>
      <c r="E40" s="118"/>
      <c r="K40" s="110"/>
      <c r="L40" s="110"/>
      <c r="M40" s="110"/>
      <c r="N40" s="110"/>
      <c r="O40" s="110"/>
      <c r="P40" s="110"/>
      <c r="Q40" s="110"/>
      <c r="R40" s="110"/>
      <c r="S40" s="110"/>
    </row>
    <row r="41" spans="2:19" x14ac:dyDescent="0.2">
      <c r="B41" s="88"/>
      <c r="C41" s="89"/>
      <c r="D41" s="89"/>
      <c r="E41" s="90"/>
      <c r="K41" s="110"/>
      <c r="L41" s="110"/>
      <c r="M41" s="110"/>
      <c r="N41" s="110"/>
      <c r="O41" s="110"/>
      <c r="P41" s="110"/>
      <c r="Q41" s="110"/>
      <c r="R41" s="110"/>
      <c r="S41" s="110"/>
    </row>
    <row r="42" spans="2:19" x14ac:dyDescent="0.2">
      <c r="B42" s="65" t="s">
        <v>245</v>
      </c>
      <c r="C42" s="66"/>
      <c r="D42" s="66"/>
      <c r="E42" s="79">
        <f>E38+E39</f>
        <v>0</v>
      </c>
    </row>
    <row r="43" spans="2:19" x14ac:dyDescent="0.2">
      <c r="E43" s="7"/>
    </row>
    <row r="44" spans="2:19" ht="14.25" x14ac:dyDescent="0.2">
      <c r="E44" s="7"/>
      <c r="H44" s="109"/>
      <c r="I44" s="109"/>
    </row>
    <row r="45" spans="2:19" x14ac:dyDescent="0.2">
      <c r="B45" s="447" t="s">
        <v>246</v>
      </c>
      <c r="C45" s="448"/>
      <c r="D45" s="448"/>
      <c r="E45" s="449"/>
    </row>
    <row r="46" spans="2:19" x14ac:dyDescent="0.2">
      <c r="B46" s="85"/>
      <c r="C46" s="86"/>
      <c r="D46" s="86"/>
      <c r="E46" s="87"/>
    </row>
    <row r="47" spans="2:19" x14ac:dyDescent="0.2">
      <c r="B47" s="80" t="s">
        <v>247</v>
      </c>
      <c r="C47" s="51"/>
      <c r="D47" s="51"/>
      <c r="E47" s="116"/>
    </row>
    <row r="48" spans="2:19" x14ac:dyDescent="0.2">
      <c r="B48" s="80" t="s">
        <v>248</v>
      </c>
      <c r="C48" s="51"/>
      <c r="D48" s="51"/>
      <c r="E48" s="116"/>
    </row>
    <row r="49" spans="2:12" x14ac:dyDescent="0.2">
      <c r="B49" s="80" t="s">
        <v>249</v>
      </c>
      <c r="C49" s="51"/>
      <c r="D49" s="84"/>
      <c r="E49" s="119"/>
    </row>
    <row r="50" spans="2:12" x14ac:dyDescent="0.2">
      <c r="B50" s="88" t="s">
        <v>250</v>
      </c>
      <c r="C50" s="89"/>
      <c r="D50" s="89"/>
      <c r="E50" s="113">
        <v>1</v>
      </c>
    </row>
    <row r="51" spans="2:12" x14ac:dyDescent="0.2">
      <c r="B51" s="65" t="s">
        <v>251</v>
      </c>
      <c r="C51" s="66"/>
      <c r="D51" s="66"/>
      <c r="E51" s="111">
        <f>((E47*E49)+(E48*E49))/E50</f>
        <v>0</v>
      </c>
    </row>
    <row r="52" spans="2:12" x14ac:dyDescent="0.2">
      <c r="B52" s="72" t="s">
        <v>252</v>
      </c>
      <c r="C52" s="66"/>
      <c r="D52" s="66"/>
      <c r="E52" s="112">
        <f>E51/12</f>
        <v>0</v>
      </c>
    </row>
    <row r="53" spans="2:12" x14ac:dyDescent="0.2"/>
    <row r="54" spans="2:12" x14ac:dyDescent="0.2">
      <c r="B54" s="447"/>
      <c r="C54" s="448"/>
      <c r="D54" s="448"/>
      <c r="E54" s="449"/>
    </row>
    <row r="55" spans="2:12" x14ac:dyDescent="0.2">
      <c r="B55" s="91"/>
      <c r="C55" s="92"/>
      <c r="D55" s="92"/>
      <c r="E55" s="93"/>
    </row>
    <row r="56" spans="2:12" x14ac:dyDescent="0.2">
      <c r="B56" s="95" t="s">
        <v>253</v>
      </c>
      <c r="C56" s="51"/>
      <c r="D56" s="51"/>
      <c r="E56" s="116"/>
    </row>
    <row r="57" spans="2:12" ht="12.75" customHeight="1" x14ac:dyDescent="0.2">
      <c r="B57" s="95" t="s">
        <v>254</v>
      </c>
      <c r="C57" s="51"/>
      <c r="D57" s="51"/>
      <c r="E57" s="115"/>
      <c r="H57" s="559"/>
      <c r="I57" s="559"/>
      <c r="J57" s="559"/>
      <c r="K57" s="559"/>
      <c r="L57" s="559"/>
    </row>
    <row r="58" spans="2:12" ht="13.5" customHeight="1" x14ac:dyDescent="0.2">
      <c r="B58" s="88" t="s">
        <v>255</v>
      </c>
      <c r="C58" s="89"/>
      <c r="D58" s="89"/>
      <c r="E58" s="120">
        <v>2</v>
      </c>
      <c r="H58" s="559"/>
      <c r="I58" s="559"/>
      <c r="J58" s="559"/>
      <c r="K58" s="559"/>
      <c r="L58" s="559"/>
    </row>
    <row r="59" spans="2:12" x14ac:dyDescent="0.2">
      <c r="B59" s="114" t="s">
        <v>251</v>
      </c>
      <c r="C59" s="66"/>
      <c r="D59" s="66"/>
      <c r="E59" s="111">
        <f>E56*E57*E58</f>
        <v>0</v>
      </c>
      <c r="H59" s="559"/>
      <c r="I59" s="559"/>
      <c r="J59" s="559"/>
      <c r="K59" s="559"/>
      <c r="L59" s="559"/>
    </row>
    <row r="60" spans="2:12" x14ac:dyDescent="0.2">
      <c r="B60" s="72" t="s">
        <v>252</v>
      </c>
      <c r="C60" s="66"/>
      <c r="D60" s="66"/>
      <c r="E60" s="112">
        <f>E59/12</f>
        <v>0</v>
      </c>
    </row>
    <row r="63" spans="2:12" x14ac:dyDescent="0.2">
      <c r="B63" s="556" t="s">
        <v>256</v>
      </c>
      <c r="C63" s="557"/>
      <c r="D63" s="557"/>
      <c r="E63" s="557"/>
      <c r="F63" s="557"/>
      <c r="G63" s="557"/>
    </row>
    <row r="64" spans="2:12" x14ac:dyDescent="0.2">
      <c r="B64" s="557"/>
      <c r="C64" s="557"/>
      <c r="D64" s="557"/>
      <c r="E64" s="557"/>
      <c r="F64" s="557"/>
      <c r="G64" s="557"/>
    </row>
    <row r="65" spans="2:7" x14ac:dyDescent="0.2">
      <c r="B65" s="557"/>
      <c r="C65" s="557"/>
      <c r="D65" s="557"/>
      <c r="E65" s="557"/>
      <c r="F65" s="557"/>
      <c r="G65" s="557"/>
    </row>
    <row r="66" spans="2:7" x14ac:dyDescent="0.2">
      <c r="B66" s="557"/>
      <c r="C66" s="557"/>
      <c r="D66" s="557"/>
      <c r="E66" s="557"/>
      <c r="F66" s="557"/>
      <c r="G66" s="557"/>
    </row>
  </sheetData>
  <mergeCells count="10">
    <mergeCell ref="B2:E2"/>
    <mergeCell ref="B15:E15"/>
    <mergeCell ref="B28:E28"/>
    <mergeCell ref="B63:G66"/>
    <mergeCell ref="B36:E36"/>
    <mergeCell ref="B45:E45"/>
    <mergeCell ref="B54:E54"/>
    <mergeCell ref="H57:L57"/>
    <mergeCell ref="H58:L59"/>
    <mergeCell ref="G36:M36"/>
  </mergeCells>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3"/>
  <sheetViews>
    <sheetView topLeftCell="A9" zoomScale="70" zoomScaleNormal="70" workbookViewId="0">
      <selection activeCell="K11" sqref="K11:L19"/>
    </sheetView>
  </sheetViews>
  <sheetFormatPr defaultRowHeight="12.75" x14ac:dyDescent="0.2"/>
  <cols>
    <col min="1" max="1" width="3.7109375" style="183" bestFit="1" customWidth="1"/>
    <col min="2" max="2" width="53.5703125" customWidth="1"/>
    <col min="3" max="3" width="6.7109375" customWidth="1"/>
    <col min="4" max="4" width="5.5703125" customWidth="1"/>
    <col min="5" max="7" width="10.28515625" bestFit="1" customWidth="1"/>
    <col min="8" max="8" width="9" customWidth="1"/>
    <col min="9" max="9" width="9.140625"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thickBot="1" x14ac:dyDescent="0.25">
      <c r="A1" s="627" t="s">
        <v>257</v>
      </c>
      <c r="B1" s="628"/>
      <c r="C1" s="628"/>
      <c r="D1" s="628"/>
      <c r="E1" s="628"/>
      <c r="F1" s="628"/>
      <c r="G1" s="628"/>
      <c r="H1" s="628"/>
      <c r="I1" s="628"/>
      <c r="J1" s="628"/>
      <c r="K1" s="628"/>
      <c r="L1" s="629"/>
    </row>
    <row r="2" spans="1:13" ht="12.95" customHeight="1" x14ac:dyDescent="0.2">
      <c r="A2" s="213" t="s">
        <v>37</v>
      </c>
      <c r="B2" s="640" t="s">
        <v>258</v>
      </c>
      <c r="C2" s="640"/>
      <c r="D2" s="640"/>
      <c r="E2" s="237" t="s">
        <v>259</v>
      </c>
      <c r="F2" s="641"/>
      <c r="G2" s="630"/>
      <c r="H2" s="630"/>
      <c r="I2" s="630"/>
      <c r="J2" s="237" t="s">
        <v>260</v>
      </c>
      <c r="K2" s="630"/>
      <c r="L2" s="631"/>
    </row>
    <row r="3" spans="1:13" ht="12.95" customHeight="1" x14ac:dyDescent="0.2">
      <c r="A3" s="215" t="s">
        <v>39</v>
      </c>
      <c r="B3" s="636" t="s">
        <v>261</v>
      </c>
      <c r="C3" s="636"/>
      <c r="D3" s="636"/>
      <c r="E3" s="171" t="s">
        <v>259</v>
      </c>
      <c r="F3" s="638"/>
      <c r="G3" s="642"/>
      <c r="H3" s="642"/>
      <c r="I3" s="642"/>
      <c r="J3" s="171" t="s">
        <v>260</v>
      </c>
      <c r="K3" s="632" t="s">
        <v>262</v>
      </c>
      <c r="L3" s="633"/>
    </row>
    <row r="4" spans="1:13" ht="12.95" customHeight="1" x14ac:dyDescent="0.2">
      <c r="A4" s="217" t="s">
        <v>42</v>
      </c>
      <c r="B4" s="634" t="s">
        <v>263</v>
      </c>
      <c r="C4" s="634"/>
      <c r="D4" s="634"/>
      <c r="E4" s="172" t="s">
        <v>259</v>
      </c>
      <c r="F4" s="639"/>
      <c r="G4" s="634"/>
      <c r="H4" s="634"/>
      <c r="I4" s="634"/>
      <c r="J4" s="172" t="s">
        <v>260</v>
      </c>
      <c r="K4" s="634"/>
      <c r="L4" s="635"/>
    </row>
    <row r="5" spans="1:13" ht="12.95" customHeight="1" x14ac:dyDescent="0.2">
      <c r="A5" s="215" t="s">
        <v>45</v>
      </c>
      <c r="B5" s="636" t="s">
        <v>264</v>
      </c>
      <c r="C5" s="636"/>
      <c r="D5" s="636"/>
      <c r="E5" s="171" t="s">
        <v>259</v>
      </c>
      <c r="F5" s="638"/>
      <c r="G5" s="632"/>
      <c r="H5" s="632"/>
      <c r="I5" s="632"/>
      <c r="J5" s="171" t="s">
        <v>260</v>
      </c>
      <c r="K5" s="636"/>
      <c r="L5" s="637"/>
    </row>
    <row r="6" spans="1:13" x14ac:dyDescent="0.2">
      <c r="A6" s="219" t="s">
        <v>78</v>
      </c>
      <c r="B6" s="624"/>
      <c r="C6" s="624"/>
      <c r="D6" s="624"/>
      <c r="E6" s="220"/>
      <c r="F6" s="625"/>
      <c r="G6" s="626"/>
      <c r="H6" s="626"/>
      <c r="I6" s="626"/>
      <c r="J6" s="220"/>
      <c r="K6" s="596"/>
      <c r="L6" s="597"/>
    </row>
    <row r="7" spans="1:13" ht="13.5" thickBot="1" x14ac:dyDescent="0.25">
      <c r="A7" s="221" t="s">
        <v>80</v>
      </c>
      <c r="B7" s="621"/>
      <c r="C7" s="621"/>
      <c r="D7" s="621"/>
      <c r="E7" s="222"/>
      <c r="F7" s="622"/>
      <c r="G7" s="623"/>
      <c r="H7" s="623"/>
      <c r="I7" s="623"/>
      <c r="J7" s="223"/>
      <c r="K7" s="598"/>
      <c r="L7" s="599"/>
    </row>
    <row r="8" spans="1:13" x14ac:dyDescent="0.2">
      <c r="A8" s="600" t="s">
        <v>265</v>
      </c>
      <c r="B8" s="603" t="s">
        <v>266</v>
      </c>
      <c r="C8" s="606" t="s">
        <v>267</v>
      </c>
      <c r="D8" s="609" t="s">
        <v>268</v>
      </c>
      <c r="E8" s="612" t="s">
        <v>269</v>
      </c>
      <c r="F8" s="613"/>
      <c r="G8" s="613"/>
      <c r="H8" s="613"/>
      <c r="I8" s="613"/>
      <c r="J8" s="614"/>
      <c r="K8" s="615" t="s">
        <v>270</v>
      </c>
      <c r="L8" s="616"/>
    </row>
    <row r="9" spans="1:13" ht="13.5" x14ac:dyDescent="0.2">
      <c r="A9" s="601"/>
      <c r="B9" s="604"/>
      <c r="C9" s="607"/>
      <c r="D9" s="610"/>
      <c r="E9" s="363" t="s">
        <v>37</v>
      </c>
      <c r="F9" s="364" t="s">
        <v>39</v>
      </c>
      <c r="G9" s="364" t="s">
        <v>42</v>
      </c>
      <c r="H9" s="364" t="s">
        <v>45</v>
      </c>
      <c r="I9" s="364" t="s">
        <v>78</v>
      </c>
      <c r="J9" s="177" t="s">
        <v>80</v>
      </c>
      <c r="K9" s="617" t="s">
        <v>271</v>
      </c>
      <c r="L9" s="619" t="s">
        <v>272</v>
      </c>
    </row>
    <row r="10" spans="1:13" ht="24" customHeight="1" x14ac:dyDescent="0.2">
      <c r="A10" s="602"/>
      <c r="B10" s="605"/>
      <c r="C10" s="608"/>
      <c r="D10" s="611"/>
      <c r="E10" s="337" t="s">
        <v>273</v>
      </c>
      <c r="F10" s="337" t="s">
        <v>273</v>
      </c>
      <c r="G10" s="337" t="s">
        <v>273</v>
      </c>
      <c r="H10" s="337" t="s">
        <v>273</v>
      </c>
      <c r="I10" s="337" t="s">
        <v>273</v>
      </c>
      <c r="J10" s="362" t="s">
        <v>273</v>
      </c>
      <c r="K10" s="618"/>
      <c r="L10" s="620"/>
    </row>
    <row r="11" spans="1:13" ht="38.25" x14ac:dyDescent="0.2">
      <c r="A11" s="382">
        <v>1</v>
      </c>
      <c r="B11" s="369" t="s">
        <v>274</v>
      </c>
      <c r="C11" s="372" t="s">
        <v>275</v>
      </c>
      <c r="D11" s="373">
        <v>6</v>
      </c>
      <c r="E11" s="411">
        <v>18.329999999999998</v>
      </c>
      <c r="F11" s="411">
        <v>19.899999999999999</v>
      </c>
      <c r="G11" s="411">
        <v>16.899999999999999</v>
      </c>
      <c r="H11" s="412"/>
      <c r="I11" s="412"/>
      <c r="J11" s="413"/>
      <c r="K11" s="260"/>
      <c r="L11" s="261"/>
    </row>
    <row r="12" spans="1:13" ht="30.75" x14ac:dyDescent="0.2">
      <c r="A12" s="382">
        <v>2</v>
      </c>
      <c r="B12" s="370" t="s">
        <v>276</v>
      </c>
      <c r="C12" s="374" t="s">
        <v>275</v>
      </c>
      <c r="D12" s="375">
        <v>2</v>
      </c>
      <c r="E12" s="413">
        <v>35.9</v>
      </c>
      <c r="F12" s="413">
        <v>35</v>
      </c>
      <c r="G12" s="413">
        <v>32</v>
      </c>
      <c r="H12" s="413">
        <v>38.9</v>
      </c>
      <c r="I12" s="413">
        <v>21.6</v>
      </c>
      <c r="J12" s="413">
        <v>29.99</v>
      </c>
      <c r="K12" s="262"/>
      <c r="L12" s="263"/>
      <c r="M12" s="204"/>
    </row>
    <row r="13" spans="1:13" ht="25.5" x14ac:dyDescent="0.2">
      <c r="A13" s="382">
        <v>3</v>
      </c>
      <c r="B13" s="370" t="s">
        <v>277</v>
      </c>
      <c r="C13" s="374" t="s">
        <v>278</v>
      </c>
      <c r="D13" s="375">
        <v>6</v>
      </c>
      <c r="E13" s="414">
        <v>45</v>
      </c>
      <c r="F13" s="414">
        <v>49</v>
      </c>
      <c r="G13" s="414">
        <v>47.35</v>
      </c>
      <c r="H13" s="414">
        <v>44.47</v>
      </c>
      <c r="I13" s="414">
        <v>47.9</v>
      </c>
      <c r="J13" s="414">
        <v>49.9</v>
      </c>
      <c r="K13" s="262"/>
      <c r="L13" s="263"/>
    </row>
    <row r="14" spans="1:13" ht="25.5" x14ac:dyDescent="0.2">
      <c r="A14" s="382">
        <v>4</v>
      </c>
      <c r="B14" s="368" t="s">
        <v>279</v>
      </c>
      <c r="C14" s="376" t="s">
        <v>278</v>
      </c>
      <c r="D14" s="377">
        <v>6</v>
      </c>
      <c r="E14" s="361">
        <v>14</v>
      </c>
      <c r="F14" s="361">
        <v>24</v>
      </c>
      <c r="G14" s="361">
        <v>17</v>
      </c>
      <c r="H14" s="361">
        <v>12.1</v>
      </c>
      <c r="I14" s="361">
        <v>15.99</v>
      </c>
      <c r="J14" s="361">
        <v>15.9</v>
      </c>
      <c r="K14" s="262"/>
      <c r="L14" s="263"/>
    </row>
    <row r="15" spans="1:13" ht="18" x14ac:dyDescent="0.35">
      <c r="A15" s="382">
        <v>5</v>
      </c>
      <c r="B15" s="367" t="s">
        <v>280</v>
      </c>
      <c r="C15" s="374" t="s">
        <v>267</v>
      </c>
      <c r="D15" s="375">
        <v>1</v>
      </c>
      <c r="E15" s="400">
        <v>7</v>
      </c>
      <c r="F15" s="400">
        <v>9</v>
      </c>
      <c r="G15" s="400">
        <v>8</v>
      </c>
      <c r="H15" s="400">
        <v>8</v>
      </c>
      <c r="I15" s="400">
        <v>7</v>
      </c>
      <c r="J15" s="400">
        <v>4.62</v>
      </c>
      <c r="K15" s="262"/>
      <c r="L15" s="263"/>
      <c r="M15" s="205"/>
    </row>
    <row r="16" spans="1:13" ht="25.5" x14ac:dyDescent="0.2">
      <c r="A16" s="382">
        <v>6</v>
      </c>
      <c r="B16" s="367" t="s">
        <v>281</v>
      </c>
      <c r="C16" s="374" t="s">
        <v>267</v>
      </c>
      <c r="D16" s="378">
        <v>2</v>
      </c>
      <c r="E16" s="400">
        <v>42.9</v>
      </c>
      <c r="F16" s="400">
        <v>76</v>
      </c>
      <c r="G16" s="400">
        <v>63.9</v>
      </c>
      <c r="H16" s="400">
        <v>69.900000000000006</v>
      </c>
      <c r="I16" s="400">
        <v>68.989999999999995</v>
      </c>
      <c r="J16" s="400">
        <v>69.989999999999995</v>
      </c>
      <c r="K16" s="262"/>
      <c r="L16" s="263"/>
    </row>
    <row r="17" spans="1:12" x14ac:dyDescent="0.2">
      <c r="A17" s="382">
        <v>7</v>
      </c>
      <c r="B17" s="367" t="s">
        <v>282</v>
      </c>
      <c r="C17" s="374" t="s">
        <v>278</v>
      </c>
      <c r="D17" s="378">
        <v>1</v>
      </c>
      <c r="E17" s="400">
        <v>12.05</v>
      </c>
      <c r="F17" s="400">
        <v>18.8</v>
      </c>
      <c r="G17" s="400">
        <v>13.45</v>
      </c>
      <c r="H17" s="400">
        <v>14</v>
      </c>
      <c r="I17" s="400">
        <v>12</v>
      </c>
      <c r="J17" s="400">
        <v>13.72</v>
      </c>
      <c r="K17" s="262"/>
      <c r="L17" s="263"/>
    </row>
    <row r="18" spans="1:12" x14ac:dyDescent="0.2">
      <c r="A18" s="382">
        <v>8</v>
      </c>
      <c r="B18" s="367" t="s">
        <v>283</v>
      </c>
      <c r="C18" s="379" t="s">
        <v>267</v>
      </c>
      <c r="D18" s="380">
        <v>1</v>
      </c>
      <c r="E18" s="407">
        <v>42.55</v>
      </c>
      <c r="F18" s="407">
        <v>57.42</v>
      </c>
      <c r="G18" s="407">
        <v>56.09</v>
      </c>
      <c r="H18" s="407">
        <v>40.590000000000003</v>
      </c>
      <c r="I18" s="408">
        <v>53</v>
      </c>
      <c r="J18" s="408">
        <v>56.6</v>
      </c>
      <c r="K18" s="365"/>
      <c r="L18" s="366"/>
    </row>
    <row r="19" spans="1:12" ht="87.75" customHeight="1" x14ac:dyDescent="0.2">
      <c r="A19" s="382">
        <v>9</v>
      </c>
      <c r="B19" s="211" t="s">
        <v>284</v>
      </c>
      <c r="C19" s="381" t="s">
        <v>275</v>
      </c>
      <c r="D19" s="375">
        <v>10</v>
      </c>
      <c r="E19" s="409">
        <v>1.45</v>
      </c>
      <c r="F19" s="409">
        <v>3.69</v>
      </c>
      <c r="G19" s="409">
        <v>1.55</v>
      </c>
      <c r="H19" s="409">
        <v>2</v>
      </c>
      <c r="I19" s="410">
        <v>2.85</v>
      </c>
      <c r="J19" s="410">
        <v>1.6</v>
      </c>
      <c r="K19" s="262"/>
      <c r="L19" s="263"/>
    </row>
    <row r="20" spans="1:12" x14ac:dyDescent="0.2">
      <c r="A20" s="643" t="s">
        <v>285</v>
      </c>
      <c r="B20" s="644"/>
      <c r="C20" s="644"/>
      <c r="D20" s="645"/>
      <c r="E20" s="180"/>
      <c r="F20" s="181"/>
      <c r="G20" s="181"/>
      <c r="H20" s="181"/>
      <c r="I20" s="181"/>
      <c r="J20" s="182"/>
      <c r="K20" s="646">
        <f>SUM(L11:L19)</f>
        <v>0</v>
      </c>
      <c r="L20" s="647"/>
    </row>
    <row r="21" spans="1:12" x14ac:dyDescent="0.2">
      <c r="K21" s="206"/>
      <c r="L21" s="206"/>
    </row>
    <row r="22" spans="1:12" ht="13.5" thickBot="1" x14ac:dyDescent="0.25">
      <c r="A22" s="648" t="s">
        <v>286</v>
      </c>
      <c r="B22" s="649"/>
      <c r="C22" s="649"/>
      <c r="D22" s="649"/>
      <c r="E22" s="649"/>
      <c r="F22" s="649"/>
      <c r="G22" s="649"/>
      <c r="H22" s="649"/>
      <c r="I22" s="649"/>
      <c r="J22" s="650"/>
      <c r="K22" s="651">
        <f>K20/12</f>
        <v>0</v>
      </c>
      <c r="L22" s="652"/>
    </row>
    <row r="23" spans="1:12" x14ac:dyDescent="0.2">
      <c r="K23" s="206"/>
      <c r="L23" s="206"/>
    </row>
    <row r="24" spans="1:12" ht="13.5" thickBot="1" x14ac:dyDescent="0.25">
      <c r="A24" s="57"/>
      <c r="K24" s="206"/>
      <c r="L24" s="207"/>
    </row>
    <row r="25" spans="1:12" ht="15.75" thickBot="1" x14ac:dyDescent="0.25">
      <c r="A25" s="653" t="s">
        <v>287</v>
      </c>
      <c r="B25" s="654"/>
      <c r="C25" s="654"/>
      <c r="D25" s="654"/>
      <c r="E25" s="654"/>
      <c r="F25" s="654"/>
      <c r="G25" s="654"/>
      <c r="H25" s="654"/>
      <c r="I25" s="654"/>
      <c r="J25" s="654"/>
      <c r="K25" s="655">
        <f>K22</f>
        <v>0</v>
      </c>
      <c r="L25" s="656"/>
    </row>
    <row r="27" spans="1:12" ht="13.5" thickBot="1" x14ac:dyDescent="0.25"/>
    <row r="28" spans="1:12" x14ac:dyDescent="0.2">
      <c r="A28" s="561"/>
      <c r="B28" s="562"/>
      <c r="C28" s="567" t="s">
        <v>288</v>
      </c>
      <c r="D28" s="570"/>
      <c r="E28" s="571"/>
      <c r="F28" s="571"/>
      <c r="G28" s="571"/>
      <c r="H28" s="571"/>
      <c r="I28" s="571"/>
      <c r="J28" s="571"/>
      <c r="K28" s="571"/>
      <c r="L28" s="572"/>
    </row>
    <row r="29" spans="1:12" x14ac:dyDescent="0.2">
      <c r="A29" s="563"/>
      <c r="B29" s="564"/>
      <c r="C29" s="568"/>
      <c r="D29" s="573"/>
      <c r="E29" s="574"/>
      <c r="F29" s="574"/>
      <c r="G29" s="574"/>
      <c r="H29" s="574"/>
      <c r="I29" s="574"/>
      <c r="J29" s="574"/>
      <c r="K29" s="574"/>
      <c r="L29" s="575"/>
    </row>
    <row r="30" spans="1:12" x14ac:dyDescent="0.2">
      <c r="A30" s="563"/>
      <c r="B30" s="564"/>
      <c r="C30" s="568"/>
      <c r="D30" s="573"/>
      <c r="E30" s="574"/>
      <c r="F30" s="574"/>
      <c r="G30" s="574"/>
      <c r="H30" s="574"/>
      <c r="I30" s="574"/>
      <c r="J30" s="574"/>
      <c r="K30" s="574"/>
      <c r="L30" s="575"/>
    </row>
    <row r="31" spans="1:12" ht="13.5" thickBot="1" x14ac:dyDescent="0.25">
      <c r="A31" s="565"/>
      <c r="B31" s="566"/>
      <c r="C31" s="569"/>
      <c r="D31" s="576"/>
      <c r="E31" s="577"/>
      <c r="F31" s="577"/>
      <c r="G31" s="577"/>
      <c r="H31" s="577"/>
      <c r="I31" s="577"/>
      <c r="J31" s="577"/>
      <c r="K31" s="577"/>
      <c r="L31" s="578"/>
    </row>
    <row r="33" spans="1:12" ht="13.5" thickBot="1" x14ac:dyDescent="0.25"/>
    <row r="34" spans="1:12" x14ac:dyDescent="0.2">
      <c r="A34" s="579" t="s">
        <v>289</v>
      </c>
      <c r="B34" s="580"/>
      <c r="C34" s="580"/>
      <c r="D34" s="580"/>
      <c r="E34" s="580"/>
      <c r="F34" s="580"/>
      <c r="G34" s="580"/>
      <c r="H34" s="580"/>
      <c r="I34" s="580"/>
      <c r="J34" s="580"/>
      <c r="K34" s="580"/>
      <c r="L34" s="581"/>
    </row>
    <row r="35" spans="1:12" x14ac:dyDescent="0.2">
      <c r="A35" s="582"/>
      <c r="B35" s="559"/>
      <c r="C35" s="559"/>
      <c r="D35" s="559"/>
      <c r="E35" s="559"/>
      <c r="F35" s="559"/>
      <c r="G35" s="559"/>
      <c r="H35" s="559"/>
      <c r="I35" s="559"/>
      <c r="J35" s="559"/>
      <c r="K35" s="559"/>
      <c r="L35" s="583"/>
    </row>
    <row r="36" spans="1:12" x14ac:dyDescent="0.2">
      <c r="A36" s="582"/>
      <c r="B36" s="559"/>
      <c r="C36" s="559"/>
      <c r="D36" s="559"/>
      <c r="E36" s="559"/>
      <c r="F36" s="559"/>
      <c r="G36" s="559"/>
      <c r="H36" s="559"/>
      <c r="I36" s="559"/>
      <c r="J36" s="559"/>
      <c r="K36" s="559"/>
      <c r="L36" s="583"/>
    </row>
    <row r="37" spans="1:12" x14ac:dyDescent="0.2">
      <c r="A37" s="582"/>
      <c r="B37" s="559"/>
      <c r="C37" s="559"/>
      <c r="D37" s="559"/>
      <c r="E37" s="559"/>
      <c r="F37" s="559"/>
      <c r="G37" s="559"/>
      <c r="H37" s="559"/>
      <c r="I37" s="559"/>
      <c r="J37" s="559"/>
      <c r="K37" s="559"/>
      <c r="L37" s="583"/>
    </row>
    <row r="38" spans="1:12" ht="13.5" thickBot="1" x14ac:dyDescent="0.25">
      <c r="A38" s="584"/>
      <c r="B38" s="585"/>
      <c r="C38" s="585"/>
      <c r="D38" s="585"/>
      <c r="E38" s="585"/>
      <c r="F38" s="585"/>
      <c r="G38" s="585"/>
      <c r="H38" s="585"/>
      <c r="I38" s="585"/>
      <c r="J38" s="585"/>
      <c r="K38" s="585"/>
      <c r="L38" s="586"/>
    </row>
    <row r="39" spans="1:12" ht="13.5" thickBot="1" x14ac:dyDescent="0.25"/>
    <row r="40" spans="1:12" x14ac:dyDescent="0.2">
      <c r="A40" s="587" t="s">
        <v>290</v>
      </c>
      <c r="B40" s="588"/>
      <c r="C40" s="588"/>
      <c r="D40" s="588"/>
      <c r="E40" s="588"/>
      <c r="F40" s="588"/>
      <c r="G40" s="588"/>
      <c r="H40" s="589"/>
    </row>
    <row r="41" spans="1:12" x14ac:dyDescent="0.2">
      <c r="A41" s="590"/>
      <c r="B41" s="591"/>
      <c r="C41" s="591"/>
      <c r="D41" s="591"/>
      <c r="E41" s="591"/>
      <c r="F41" s="591"/>
      <c r="G41" s="591"/>
      <c r="H41" s="592"/>
    </row>
    <row r="42" spans="1:12" x14ac:dyDescent="0.2">
      <c r="A42" s="590"/>
      <c r="B42" s="591"/>
      <c r="C42" s="591"/>
      <c r="D42" s="591"/>
      <c r="E42" s="591"/>
      <c r="F42" s="591"/>
      <c r="G42" s="591"/>
      <c r="H42" s="592"/>
    </row>
    <row r="43" spans="1:12" ht="13.5" thickBot="1" x14ac:dyDescent="0.25">
      <c r="A43" s="593"/>
      <c r="B43" s="594"/>
      <c r="C43" s="594"/>
      <c r="D43" s="594"/>
      <c r="E43" s="594"/>
      <c r="F43" s="594"/>
      <c r="G43" s="594"/>
      <c r="H43" s="595"/>
    </row>
  </sheetData>
  <mergeCells count="38">
    <mergeCell ref="A20:D20"/>
    <mergeCell ref="K20:L20"/>
    <mergeCell ref="A22:J22"/>
    <mergeCell ref="K22:L22"/>
    <mergeCell ref="A25:J25"/>
    <mergeCell ref="K25:L25"/>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8:B31"/>
    <mergeCell ref="C28:C31"/>
    <mergeCell ref="D28:L31"/>
    <mergeCell ref="A34:L38"/>
    <mergeCell ref="A40:H43"/>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1"/>
  <sheetViews>
    <sheetView topLeftCell="A26" zoomScale="85" zoomScaleNormal="85" workbookViewId="0">
      <selection activeCell="K37" sqref="K37:L47"/>
    </sheetView>
  </sheetViews>
  <sheetFormatPr defaultRowHeight="12.75" x14ac:dyDescent="0.2"/>
  <cols>
    <col min="1" max="1" width="4.140625" style="183" bestFit="1" customWidth="1"/>
    <col min="2" max="2" width="50.5703125" customWidth="1"/>
    <col min="3" max="3" width="9" customWidth="1"/>
    <col min="4" max="4" width="9.140625" customWidth="1"/>
    <col min="5" max="5" width="9.5703125" bestFit="1" customWidth="1"/>
    <col min="6" max="6" width="10.85546875" customWidth="1"/>
    <col min="7" max="7" width="9.5703125" bestFit="1" customWidth="1"/>
    <col min="8" max="8" width="10.42578125" bestFit="1"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627" t="s">
        <v>291</v>
      </c>
      <c r="B1" s="628"/>
      <c r="C1" s="628"/>
      <c r="D1" s="628"/>
      <c r="E1" s="628"/>
      <c r="F1" s="628"/>
      <c r="G1" s="628"/>
      <c r="H1" s="628"/>
      <c r="I1" s="628"/>
      <c r="J1" s="628"/>
      <c r="K1" s="628"/>
      <c r="L1" s="629"/>
    </row>
    <row r="2" spans="1:12" ht="12.95" customHeight="1" x14ac:dyDescent="0.2">
      <c r="A2" s="227" t="s">
        <v>37</v>
      </c>
      <c r="B2" s="684" t="s">
        <v>292</v>
      </c>
      <c r="C2" s="630"/>
      <c r="D2" s="630"/>
      <c r="E2" s="237" t="s">
        <v>259</v>
      </c>
      <c r="F2" s="685"/>
      <c r="G2" s="686"/>
      <c r="H2" s="686"/>
      <c r="I2" s="686"/>
      <c r="J2" s="237" t="s">
        <v>260</v>
      </c>
      <c r="K2" s="630" t="s">
        <v>293</v>
      </c>
      <c r="L2" s="631"/>
    </row>
    <row r="3" spans="1:12" ht="12.95" customHeight="1" x14ac:dyDescent="0.2">
      <c r="A3" s="228" t="s">
        <v>39</v>
      </c>
      <c r="B3" s="687" t="s">
        <v>294</v>
      </c>
      <c r="C3" s="636"/>
      <c r="D3" s="636"/>
      <c r="E3" s="171" t="s">
        <v>259</v>
      </c>
      <c r="F3" s="638"/>
      <c r="G3" s="642"/>
      <c r="H3" s="642"/>
      <c r="I3" s="642"/>
      <c r="J3" s="171" t="s">
        <v>260</v>
      </c>
      <c r="K3" s="636" t="s">
        <v>295</v>
      </c>
      <c r="L3" s="637"/>
    </row>
    <row r="4" spans="1:12" ht="12.95" customHeight="1" x14ac:dyDescent="0.2">
      <c r="A4" s="229" t="s">
        <v>42</v>
      </c>
      <c r="B4" s="688" t="s">
        <v>296</v>
      </c>
      <c r="C4" s="634"/>
      <c r="D4" s="634"/>
      <c r="E4" s="172" t="s">
        <v>259</v>
      </c>
      <c r="F4" s="639"/>
      <c r="G4" s="689"/>
      <c r="H4" s="689"/>
      <c r="I4" s="689"/>
      <c r="J4" s="172" t="s">
        <v>260</v>
      </c>
      <c r="K4" s="634" t="s">
        <v>297</v>
      </c>
      <c r="L4" s="635"/>
    </row>
    <row r="5" spans="1:12" x14ac:dyDescent="0.2">
      <c r="A5" s="184" t="s">
        <v>45</v>
      </c>
      <c r="B5" s="687"/>
      <c r="C5" s="636"/>
      <c r="D5" s="636"/>
      <c r="E5" s="171" t="s">
        <v>259</v>
      </c>
      <c r="F5" s="638"/>
      <c r="G5" s="632"/>
      <c r="H5" s="632"/>
      <c r="I5" s="632"/>
      <c r="J5" s="171" t="s">
        <v>260</v>
      </c>
      <c r="K5" s="636"/>
      <c r="L5" s="637"/>
    </row>
    <row r="6" spans="1:12" x14ac:dyDescent="0.2">
      <c r="A6" s="185" t="s">
        <v>78</v>
      </c>
      <c r="B6" s="688"/>
      <c r="C6" s="634"/>
      <c r="D6" s="634"/>
      <c r="E6" s="172" t="s">
        <v>259</v>
      </c>
      <c r="F6" s="639"/>
      <c r="G6" s="634"/>
      <c r="H6" s="634"/>
      <c r="I6" s="634"/>
      <c r="J6" s="172" t="s">
        <v>260</v>
      </c>
      <c r="K6" s="634"/>
      <c r="L6" s="635"/>
    </row>
    <row r="7" spans="1:12" ht="13.5" thickBot="1" x14ac:dyDescent="0.25">
      <c r="A7" s="186" t="s">
        <v>80</v>
      </c>
      <c r="B7" s="690"/>
      <c r="C7" s="691"/>
      <c r="D7" s="691"/>
      <c r="E7" s="173" t="s">
        <v>259</v>
      </c>
      <c r="F7" s="692"/>
      <c r="G7" s="693"/>
      <c r="H7" s="693"/>
      <c r="I7" s="694"/>
      <c r="J7" s="174" t="s">
        <v>260</v>
      </c>
      <c r="K7" s="691"/>
      <c r="L7" s="695"/>
    </row>
    <row r="8" spans="1:12" x14ac:dyDescent="0.2">
      <c r="A8" s="600" t="s">
        <v>265</v>
      </c>
      <c r="B8" s="603" t="s">
        <v>298</v>
      </c>
      <c r="C8" s="606" t="s">
        <v>267</v>
      </c>
      <c r="D8" s="609" t="s">
        <v>268</v>
      </c>
      <c r="E8" s="612" t="s">
        <v>269</v>
      </c>
      <c r="F8" s="613"/>
      <c r="G8" s="613"/>
      <c r="H8" s="613"/>
      <c r="I8" s="613"/>
      <c r="J8" s="614"/>
      <c r="K8" s="615" t="s">
        <v>270</v>
      </c>
      <c r="L8" s="616"/>
    </row>
    <row r="9" spans="1:12" ht="13.5" x14ac:dyDescent="0.2">
      <c r="A9" s="601"/>
      <c r="B9" s="681"/>
      <c r="C9" s="607"/>
      <c r="D9" s="610"/>
      <c r="E9" s="175" t="s">
        <v>37</v>
      </c>
      <c r="F9" s="176" t="s">
        <v>39</v>
      </c>
      <c r="G9" s="176" t="s">
        <v>42</v>
      </c>
      <c r="H9" s="176" t="s">
        <v>45</v>
      </c>
      <c r="I9" s="176" t="s">
        <v>78</v>
      </c>
      <c r="J9" s="177" t="s">
        <v>80</v>
      </c>
      <c r="K9" s="617" t="s">
        <v>271</v>
      </c>
      <c r="L9" s="619" t="s">
        <v>272</v>
      </c>
    </row>
    <row r="10" spans="1:12" ht="20.25" customHeight="1" x14ac:dyDescent="0.2">
      <c r="A10" s="698"/>
      <c r="B10" s="699"/>
      <c r="C10" s="700"/>
      <c r="D10" s="701"/>
      <c r="E10" s="192" t="s">
        <v>273</v>
      </c>
      <c r="F10" s="193" t="s">
        <v>273</v>
      </c>
      <c r="G10" s="193" t="s">
        <v>273</v>
      </c>
      <c r="H10" s="193" t="s">
        <v>273</v>
      </c>
      <c r="I10" s="193" t="s">
        <v>273</v>
      </c>
      <c r="J10" s="194" t="s">
        <v>273</v>
      </c>
      <c r="K10" s="696"/>
      <c r="L10" s="697"/>
    </row>
    <row r="11" spans="1:12" s="178" customFormat="1" ht="25.5" x14ac:dyDescent="0.2">
      <c r="A11" s="250">
        <v>1</v>
      </c>
      <c r="B11" s="419" t="s">
        <v>299</v>
      </c>
      <c r="C11" s="392" t="s">
        <v>300</v>
      </c>
      <c r="D11" s="393">
        <v>1</v>
      </c>
      <c r="E11" s="424">
        <v>8.09</v>
      </c>
      <c r="F11" s="424">
        <v>7.55</v>
      </c>
      <c r="G11" s="425">
        <v>8.14</v>
      </c>
      <c r="H11" s="425">
        <v>8.4</v>
      </c>
      <c r="I11" s="425">
        <v>7.99</v>
      </c>
      <c r="J11" s="425">
        <v>8.73</v>
      </c>
      <c r="K11" s="254"/>
      <c r="L11" s="255"/>
    </row>
    <row r="12" spans="1:12" s="178" customFormat="1" ht="63" customHeight="1" x14ac:dyDescent="0.2">
      <c r="A12" s="249">
        <v>2</v>
      </c>
      <c r="B12" s="417" t="s">
        <v>301</v>
      </c>
      <c r="C12" s="394" t="s">
        <v>302</v>
      </c>
      <c r="D12" s="395">
        <v>1</v>
      </c>
      <c r="E12" s="426">
        <v>15</v>
      </c>
      <c r="F12" s="426">
        <v>17</v>
      </c>
      <c r="G12" s="427">
        <v>18.25</v>
      </c>
      <c r="H12" s="427">
        <v>19.8</v>
      </c>
      <c r="I12" s="427">
        <v>25.39</v>
      </c>
      <c r="J12" s="427">
        <v>21.58</v>
      </c>
      <c r="K12" s="254"/>
      <c r="L12" s="256"/>
    </row>
    <row r="13" spans="1:12" s="178" customFormat="1" ht="51" x14ac:dyDescent="0.2">
      <c r="A13" s="249">
        <v>3</v>
      </c>
      <c r="B13" s="417" t="s">
        <v>303</v>
      </c>
      <c r="C13" s="394" t="s">
        <v>302</v>
      </c>
      <c r="D13" s="395">
        <v>1</v>
      </c>
      <c r="E13" s="426">
        <v>13.15</v>
      </c>
      <c r="F13" s="426">
        <v>12.65</v>
      </c>
      <c r="G13" s="427">
        <v>13.11</v>
      </c>
      <c r="H13" s="427">
        <v>25.93</v>
      </c>
      <c r="I13" s="427">
        <v>18.899999999999999</v>
      </c>
      <c r="J13" s="427">
        <v>35.479999999999997</v>
      </c>
      <c r="K13" s="257"/>
      <c r="L13" s="256"/>
    </row>
    <row r="14" spans="1:12" s="178" customFormat="1" ht="48" customHeight="1" x14ac:dyDescent="0.2">
      <c r="A14" s="249">
        <v>4</v>
      </c>
      <c r="B14" s="417" t="s">
        <v>304</v>
      </c>
      <c r="C14" s="394" t="s">
        <v>305</v>
      </c>
      <c r="D14" s="395">
        <v>1</v>
      </c>
      <c r="E14" s="426">
        <v>1.56</v>
      </c>
      <c r="F14" s="426">
        <v>1.6</v>
      </c>
      <c r="G14" s="427">
        <v>2.5</v>
      </c>
      <c r="H14" s="427">
        <v>2.94</v>
      </c>
      <c r="I14" s="427">
        <v>1.75</v>
      </c>
      <c r="J14" s="427">
        <v>2.9</v>
      </c>
      <c r="K14" s="257"/>
      <c r="L14" s="256"/>
    </row>
    <row r="15" spans="1:12" s="178" customFormat="1" x14ac:dyDescent="0.2">
      <c r="A15" s="250">
        <v>5</v>
      </c>
      <c r="B15" s="417" t="s">
        <v>306</v>
      </c>
      <c r="C15" s="394" t="s">
        <v>52</v>
      </c>
      <c r="D15" s="395">
        <v>4</v>
      </c>
      <c r="E15" s="426">
        <v>3.8</v>
      </c>
      <c r="F15" s="426">
        <v>2.99</v>
      </c>
      <c r="G15" s="427">
        <v>3.85</v>
      </c>
      <c r="H15" s="427">
        <v>3.9</v>
      </c>
      <c r="I15" s="427">
        <v>3.95</v>
      </c>
      <c r="J15" s="427">
        <v>2.99</v>
      </c>
      <c r="K15" s="257"/>
      <c r="L15" s="256"/>
    </row>
    <row r="16" spans="1:12" s="178" customFormat="1" x14ac:dyDescent="0.2">
      <c r="A16" s="249">
        <v>6</v>
      </c>
      <c r="B16" s="417" t="s">
        <v>307</v>
      </c>
      <c r="C16" s="394" t="s">
        <v>52</v>
      </c>
      <c r="D16" s="395">
        <v>1</v>
      </c>
      <c r="E16" s="355">
        <v>8.98</v>
      </c>
      <c r="F16" s="355">
        <v>8.9</v>
      </c>
      <c r="G16" s="357">
        <v>11.1</v>
      </c>
      <c r="H16" s="357">
        <v>10.79</v>
      </c>
      <c r="I16" s="357">
        <v>10.5</v>
      </c>
      <c r="J16" s="357">
        <v>9.99</v>
      </c>
      <c r="K16" s="257"/>
      <c r="L16" s="256"/>
    </row>
    <row r="17" spans="1:13" s="178" customFormat="1" ht="25.5" x14ac:dyDescent="0.2">
      <c r="A17" s="249">
        <v>7</v>
      </c>
      <c r="B17" s="417" t="s">
        <v>308</v>
      </c>
      <c r="C17" s="394" t="s">
        <v>52</v>
      </c>
      <c r="D17" s="395">
        <v>4</v>
      </c>
      <c r="E17" s="426">
        <v>14.08</v>
      </c>
      <c r="F17" s="426">
        <v>13.85</v>
      </c>
      <c r="G17" s="427">
        <v>12.9</v>
      </c>
      <c r="H17" s="427">
        <v>12</v>
      </c>
      <c r="I17" s="427">
        <v>13.94</v>
      </c>
      <c r="J17" s="427">
        <v>15.56</v>
      </c>
      <c r="K17" s="257"/>
      <c r="L17" s="256"/>
    </row>
    <row r="18" spans="1:13" s="178" customFormat="1" x14ac:dyDescent="0.2">
      <c r="A18" s="249">
        <v>8</v>
      </c>
      <c r="B18" s="417" t="s">
        <v>309</v>
      </c>
      <c r="C18" s="394" t="s">
        <v>52</v>
      </c>
      <c r="D18" s="395">
        <v>8</v>
      </c>
      <c r="E18" s="426">
        <v>8.9499999999999993</v>
      </c>
      <c r="F18" s="426">
        <v>13.9</v>
      </c>
      <c r="G18" s="427">
        <v>11.25</v>
      </c>
      <c r="H18" s="427">
        <v>10.9</v>
      </c>
      <c r="I18" s="427">
        <v>11.49</v>
      </c>
      <c r="J18" s="427">
        <v>6.49</v>
      </c>
      <c r="K18" s="257"/>
      <c r="L18" s="256"/>
    </row>
    <row r="19" spans="1:13" s="178" customFormat="1" ht="25.5" x14ac:dyDescent="0.2">
      <c r="A19" s="250">
        <v>9</v>
      </c>
      <c r="B19" s="417" t="s">
        <v>310</v>
      </c>
      <c r="C19" s="394" t="s">
        <v>311</v>
      </c>
      <c r="D19" s="395">
        <v>6</v>
      </c>
      <c r="E19" s="361">
        <v>5</v>
      </c>
      <c r="F19" s="361">
        <v>4.99</v>
      </c>
      <c r="G19" s="361">
        <v>3.89</v>
      </c>
      <c r="H19" s="360">
        <v>5.66</v>
      </c>
      <c r="I19" s="360">
        <v>5.9</v>
      </c>
      <c r="J19" s="360">
        <v>3.69</v>
      </c>
      <c r="K19" s="257"/>
      <c r="L19" s="256"/>
    </row>
    <row r="20" spans="1:13" s="178" customFormat="1" x14ac:dyDescent="0.2">
      <c r="A20" s="249">
        <v>10</v>
      </c>
      <c r="B20" s="388" t="s">
        <v>312</v>
      </c>
      <c r="C20" s="394" t="s">
        <v>52</v>
      </c>
      <c r="D20" s="395">
        <v>1</v>
      </c>
      <c r="E20" s="361">
        <v>24.85</v>
      </c>
      <c r="F20" s="361">
        <v>25.7</v>
      </c>
      <c r="G20" s="361">
        <v>22.67</v>
      </c>
      <c r="H20" s="361"/>
      <c r="I20" s="361"/>
      <c r="J20" s="361"/>
      <c r="K20" s="257"/>
      <c r="L20" s="256"/>
      <c r="M20" s="29"/>
    </row>
    <row r="21" spans="1:13" s="178" customFormat="1" x14ac:dyDescent="0.2">
      <c r="A21" s="249">
        <v>11</v>
      </c>
      <c r="B21" s="388" t="s">
        <v>313</v>
      </c>
      <c r="C21" s="394" t="s">
        <v>314</v>
      </c>
      <c r="D21" s="395">
        <v>3</v>
      </c>
      <c r="E21" s="400">
        <v>135.24</v>
      </c>
      <c r="F21" s="400">
        <v>208.9</v>
      </c>
      <c r="G21" s="361">
        <v>150</v>
      </c>
      <c r="H21" s="361">
        <v>165.77</v>
      </c>
      <c r="I21" s="361">
        <v>173.82</v>
      </c>
      <c r="J21" s="361">
        <v>152.9</v>
      </c>
      <c r="K21" s="257"/>
      <c r="L21" s="256"/>
    </row>
    <row r="22" spans="1:13" s="178" customFormat="1" ht="25.5" x14ac:dyDescent="0.2">
      <c r="A22" s="249">
        <v>12</v>
      </c>
      <c r="B22" s="417" t="s">
        <v>315</v>
      </c>
      <c r="C22" s="394" t="s">
        <v>311</v>
      </c>
      <c r="D22" s="395">
        <v>2</v>
      </c>
      <c r="E22" s="428">
        <v>12.53</v>
      </c>
      <c r="F22" s="428">
        <v>8.9499999999999993</v>
      </c>
      <c r="G22" s="429">
        <v>8.9499999999999993</v>
      </c>
      <c r="H22" s="429"/>
      <c r="I22" s="429"/>
      <c r="J22" s="429"/>
      <c r="K22" s="257"/>
      <c r="L22" s="256"/>
    </row>
    <row r="23" spans="1:13" s="178" customFormat="1" ht="25.5" x14ac:dyDescent="0.2">
      <c r="A23" s="250">
        <v>13</v>
      </c>
      <c r="B23" s="417" t="s">
        <v>316</v>
      </c>
      <c r="C23" s="394" t="s">
        <v>311</v>
      </c>
      <c r="D23" s="396">
        <v>2</v>
      </c>
      <c r="E23" s="426">
        <v>30.46</v>
      </c>
      <c r="F23" s="426">
        <v>39.49</v>
      </c>
      <c r="G23" s="427">
        <v>35.32</v>
      </c>
      <c r="H23" s="430"/>
      <c r="I23" s="430"/>
      <c r="J23" s="430"/>
      <c r="K23" s="257"/>
      <c r="L23" s="256"/>
    </row>
    <row r="24" spans="1:13" s="178" customFormat="1" ht="59.25" customHeight="1" x14ac:dyDescent="0.2">
      <c r="A24" s="249">
        <v>14</v>
      </c>
      <c r="B24" s="418" t="s">
        <v>317</v>
      </c>
      <c r="C24" s="394" t="s">
        <v>318</v>
      </c>
      <c r="D24" s="396">
        <v>4</v>
      </c>
      <c r="E24" s="355">
        <v>105</v>
      </c>
      <c r="F24" s="355">
        <v>127.99</v>
      </c>
      <c r="G24" s="357">
        <v>157.04</v>
      </c>
      <c r="H24" s="238">
        <v>135.15</v>
      </c>
      <c r="I24" s="238"/>
      <c r="J24" s="238"/>
      <c r="K24" s="257"/>
      <c r="L24" s="256"/>
    </row>
    <row r="25" spans="1:13" s="178" customFormat="1" ht="76.5" x14ac:dyDescent="0.2">
      <c r="A25" s="249">
        <v>15</v>
      </c>
      <c r="B25" s="418" t="s">
        <v>319</v>
      </c>
      <c r="C25" s="394" t="s">
        <v>320</v>
      </c>
      <c r="D25" s="396">
        <v>2</v>
      </c>
      <c r="E25" s="400">
        <v>111.5</v>
      </c>
      <c r="F25" s="400">
        <v>131</v>
      </c>
      <c r="G25" s="361">
        <v>140</v>
      </c>
      <c r="H25" s="361">
        <v>133.9</v>
      </c>
      <c r="I25" s="361">
        <v>136.72999999999999</v>
      </c>
      <c r="J25" s="361">
        <v>129</v>
      </c>
      <c r="K25" s="257"/>
      <c r="L25" s="256"/>
    </row>
    <row r="26" spans="1:13" s="178" customFormat="1" ht="38.25" x14ac:dyDescent="0.2">
      <c r="A26" s="249">
        <v>16</v>
      </c>
      <c r="B26" s="415" t="s">
        <v>321</v>
      </c>
      <c r="C26" s="397" t="s">
        <v>302</v>
      </c>
      <c r="D26" s="398">
        <v>1</v>
      </c>
      <c r="E26" s="426">
        <v>21.1</v>
      </c>
      <c r="F26" s="426">
        <v>28.9</v>
      </c>
      <c r="G26" s="427">
        <v>25.52</v>
      </c>
      <c r="H26" s="427">
        <v>33.9</v>
      </c>
      <c r="I26" s="427">
        <v>24.9</v>
      </c>
      <c r="J26" s="427">
        <v>25.99</v>
      </c>
      <c r="K26" s="257"/>
      <c r="L26" s="256"/>
    </row>
    <row r="27" spans="1:13" s="178" customFormat="1" ht="38.25" x14ac:dyDescent="0.2">
      <c r="A27" s="249">
        <v>17</v>
      </c>
      <c r="B27" s="420" t="s">
        <v>322</v>
      </c>
      <c r="C27" s="399" t="s">
        <v>300</v>
      </c>
      <c r="D27" s="393">
        <v>8</v>
      </c>
      <c r="E27" s="357">
        <v>159</v>
      </c>
      <c r="F27" s="359">
        <v>128.69999999999999</v>
      </c>
      <c r="G27" s="359">
        <v>128.9</v>
      </c>
      <c r="H27" s="238">
        <v>118.88</v>
      </c>
      <c r="I27" s="238"/>
      <c r="J27" s="238"/>
      <c r="K27" s="257"/>
      <c r="L27" s="256"/>
    </row>
    <row r="28" spans="1:13" x14ac:dyDescent="0.2">
      <c r="A28" s="643" t="s">
        <v>323</v>
      </c>
      <c r="B28" s="644"/>
      <c r="C28" s="644"/>
      <c r="D28" s="644"/>
      <c r="E28" s="644"/>
      <c r="F28" s="644"/>
      <c r="G28" s="644"/>
      <c r="H28" s="644"/>
      <c r="I28" s="644"/>
      <c r="J28" s="645"/>
      <c r="K28" s="679">
        <f>SUM(L11:L27)</f>
        <v>0</v>
      </c>
      <c r="L28" s="680"/>
    </row>
    <row r="29" spans="1:13" ht="13.5" thickBot="1" x14ac:dyDescent="0.25"/>
    <row r="30" spans="1:13" ht="13.5" thickBot="1" x14ac:dyDescent="0.25">
      <c r="A30" s="648" t="s">
        <v>324</v>
      </c>
      <c r="B30" s="649"/>
      <c r="C30" s="649"/>
      <c r="D30" s="649"/>
      <c r="E30" s="649"/>
      <c r="F30" s="649"/>
      <c r="G30" s="649"/>
      <c r="H30" s="649"/>
      <c r="I30" s="649"/>
      <c r="J30" s="650"/>
      <c r="K30" s="672">
        <f>K28/'Limpeza - Item 1'!H174</f>
        <v>0</v>
      </c>
      <c r="L30" s="673"/>
    </row>
    <row r="31" spans="1:13" x14ac:dyDescent="0.2">
      <c r="A31" s="197"/>
      <c r="B31" s="197"/>
      <c r="C31" s="197"/>
      <c r="D31" s="197"/>
      <c r="E31" s="197"/>
      <c r="F31" s="197"/>
      <c r="G31" s="197"/>
      <c r="H31" s="197"/>
      <c r="I31" s="197"/>
      <c r="J31" s="197"/>
      <c r="K31" s="198"/>
      <c r="L31" s="198"/>
    </row>
    <row r="33" spans="1:12" ht="13.5" thickBot="1" x14ac:dyDescent="0.25"/>
    <row r="34" spans="1:12" x14ac:dyDescent="0.2">
      <c r="A34" s="600" t="s">
        <v>265</v>
      </c>
      <c r="B34" s="603" t="s">
        <v>325</v>
      </c>
      <c r="C34" s="606" t="s">
        <v>267</v>
      </c>
      <c r="D34" s="609" t="s">
        <v>268</v>
      </c>
      <c r="E34" s="612" t="s">
        <v>269</v>
      </c>
      <c r="F34" s="613"/>
      <c r="G34" s="613"/>
      <c r="H34" s="613"/>
      <c r="I34" s="613"/>
      <c r="J34" s="614"/>
      <c r="K34" s="615" t="s">
        <v>270</v>
      </c>
      <c r="L34" s="616"/>
    </row>
    <row r="35" spans="1:12" ht="13.5" x14ac:dyDescent="0.2">
      <c r="A35" s="601"/>
      <c r="B35" s="681"/>
      <c r="C35" s="607"/>
      <c r="D35" s="610"/>
      <c r="E35" s="175" t="s">
        <v>37</v>
      </c>
      <c r="F35" s="176" t="s">
        <v>39</v>
      </c>
      <c r="G35" s="176" t="s">
        <v>42</v>
      </c>
      <c r="H35" s="176" t="s">
        <v>45</v>
      </c>
      <c r="I35" s="176" t="s">
        <v>78</v>
      </c>
      <c r="J35" s="177" t="s">
        <v>80</v>
      </c>
      <c r="K35" s="617" t="s">
        <v>271</v>
      </c>
      <c r="L35" s="619" t="s">
        <v>272</v>
      </c>
    </row>
    <row r="36" spans="1:12" ht="28.5" customHeight="1" thickBot="1" x14ac:dyDescent="0.25">
      <c r="A36" s="602"/>
      <c r="B36" s="682"/>
      <c r="C36" s="608"/>
      <c r="D36" s="683"/>
      <c r="E36" s="192" t="s">
        <v>273</v>
      </c>
      <c r="F36" s="193" t="s">
        <v>273</v>
      </c>
      <c r="G36" s="193" t="s">
        <v>273</v>
      </c>
      <c r="H36" s="193" t="s">
        <v>273</v>
      </c>
      <c r="I36" s="193" t="s">
        <v>273</v>
      </c>
      <c r="J36" s="194" t="s">
        <v>273</v>
      </c>
      <c r="K36" s="618"/>
      <c r="L36" s="620"/>
    </row>
    <row r="37" spans="1:12" x14ac:dyDescent="0.2">
      <c r="A37" s="389">
        <v>1</v>
      </c>
      <c r="B37" s="421" t="s">
        <v>326</v>
      </c>
      <c r="C37" s="371" t="s">
        <v>267</v>
      </c>
      <c r="D37" s="390">
        <v>6</v>
      </c>
      <c r="E37" s="403">
        <v>26.9</v>
      </c>
      <c r="F37" s="404">
        <v>29.98</v>
      </c>
      <c r="G37" s="404">
        <v>23.9</v>
      </c>
      <c r="H37" s="404">
        <v>21.61</v>
      </c>
      <c r="I37" s="404">
        <v>20</v>
      </c>
      <c r="J37" s="404">
        <v>21.8</v>
      </c>
      <c r="K37" s="258"/>
      <c r="L37" s="259"/>
    </row>
    <row r="38" spans="1:12" x14ac:dyDescent="0.2">
      <c r="A38" s="389">
        <v>2</v>
      </c>
      <c r="B38" s="422" t="s">
        <v>327</v>
      </c>
      <c r="C38" s="371" t="s">
        <v>267</v>
      </c>
      <c r="D38" s="391">
        <v>1</v>
      </c>
      <c r="E38" s="405">
        <v>23.74</v>
      </c>
      <c r="F38" s="406">
        <v>20</v>
      </c>
      <c r="G38" s="406">
        <v>20.5</v>
      </c>
      <c r="H38" s="406">
        <v>19.149999999999999</v>
      </c>
      <c r="I38" s="406">
        <v>17.86</v>
      </c>
      <c r="J38" s="406">
        <v>20.34</v>
      </c>
      <c r="K38" s="258"/>
      <c r="L38" s="259"/>
    </row>
    <row r="39" spans="1:12" x14ac:dyDescent="0.2">
      <c r="A39" s="389">
        <v>3</v>
      </c>
      <c r="B39" s="422" t="s">
        <v>328</v>
      </c>
      <c r="C39" s="371" t="s">
        <v>267</v>
      </c>
      <c r="D39" s="391">
        <v>1</v>
      </c>
      <c r="E39" s="405">
        <v>5.7</v>
      </c>
      <c r="F39" s="406">
        <v>7</v>
      </c>
      <c r="G39" s="406">
        <v>11.62</v>
      </c>
      <c r="H39" s="406">
        <v>11.39</v>
      </c>
      <c r="I39" s="406">
        <v>14.23</v>
      </c>
      <c r="J39" s="406">
        <v>11.09</v>
      </c>
      <c r="K39" s="258"/>
      <c r="L39" s="259"/>
    </row>
    <row r="40" spans="1:12" ht="38.25" x14ac:dyDescent="0.2">
      <c r="A40" s="389">
        <v>4</v>
      </c>
      <c r="B40" s="422" t="s">
        <v>329</v>
      </c>
      <c r="C40" s="371" t="s">
        <v>278</v>
      </c>
      <c r="D40" s="391">
        <v>4</v>
      </c>
      <c r="E40" s="405">
        <v>6.3</v>
      </c>
      <c r="F40" s="406">
        <v>6.2</v>
      </c>
      <c r="G40" s="406">
        <v>6.5</v>
      </c>
      <c r="H40" s="406">
        <v>6.55</v>
      </c>
      <c r="I40" s="406">
        <v>4.8</v>
      </c>
      <c r="J40" s="406">
        <v>4.2</v>
      </c>
      <c r="K40" s="258"/>
      <c r="L40" s="259"/>
    </row>
    <row r="41" spans="1:12" ht="38.25" x14ac:dyDescent="0.2">
      <c r="A41" s="389">
        <v>5</v>
      </c>
      <c r="B41" s="422" t="s">
        <v>330</v>
      </c>
      <c r="C41" s="371" t="s">
        <v>278</v>
      </c>
      <c r="D41" s="391">
        <v>4</v>
      </c>
      <c r="E41" s="354">
        <v>6.9</v>
      </c>
      <c r="F41" s="356">
        <v>5.6</v>
      </c>
      <c r="G41" s="356">
        <v>6.65</v>
      </c>
      <c r="H41" s="356">
        <v>6.94</v>
      </c>
      <c r="I41" s="356">
        <v>6.5</v>
      </c>
      <c r="J41" s="356">
        <v>8.52</v>
      </c>
      <c r="K41" s="258"/>
      <c r="L41" s="259"/>
    </row>
    <row r="42" spans="1:12" x14ac:dyDescent="0.2">
      <c r="A42" s="389">
        <v>6</v>
      </c>
      <c r="B42" s="422" t="s">
        <v>331</v>
      </c>
      <c r="C42" s="371" t="s">
        <v>267</v>
      </c>
      <c r="D42" s="391">
        <v>3</v>
      </c>
      <c r="E42" s="405">
        <v>25.9</v>
      </c>
      <c r="F42" s="406">
        <v>26</v>
      </c>
      <c r="G42" s="406">
        <v>24.79</v>
      </c>
      <c r="H42" s="406">
        <v>28.9</v>
      </c>
      <c r="I42" s="406">
        <v>27.99</v>
      </c>
      <c r="J42" s="406">
        <v>39.89</v>
      </c>
      <c r="K42" s="258"/>
      <c r="L42" s="259"/>
    </row>
    <row r="43" spans="1:12" x14ac:dyDescent="0.2">
      <c r="A43" s="389">
        <v>7</v>
      </c>
      <c r="B43" s="422" t="s">
        <v>332</v>
      </c>
      <c r="C43" s="371" t="s">
        <v>267</v>
      </c>
      <c r="D43" s="391">
        <v>3</v>
      </c>
      <c r="E43" s="416">
        <v>50</v>
      </c>
      <c r="F43" s="356">
        <v>42</v>
      </c>
      <c r="G43" s="356">
        <v>41.9</v>
      </c>
      <c r="H43" s="356">
        <v>41.9</v>
      </c>
      <c r="I43" s="356">
        <v>40.450000000000003</v>
      </c>
      <c r="J43" s="356">
        <v>55.9</v>
      </c>
      <c r="K43" s="258"/>
      <c r="L43" s="259"/>
    </row>
    <row r="44" spans="1:12" x14ac:dyDescent="0.2">
      <c r="A44" s="389">
        <v>8</v>
      </c>
      <c r="B44" s="422" t="s">
        <v>333</v>
      </c>
      <c r="C44" s="371" t="s">
        <v>267</v>
      </c>
      <c r="D44" s="391">
        <v>12</v>
      </c>
      <c r="E44" s="405">
        <v>25.49</v>
      </c>
      <c r="F44" s="406">
        <v>26.39</v>
      </c>
      <c r="G44" s="406">
        <v>23</v>
      </c>
      <c r="H44" s="406">
        <v>25</v>
      </c>
      <c r="I44" s="406">
        <v>17.89</v>
      </c>
      <c r="J44" s="406">
        <v>22.99</v>
      </c>
      <c r="K44" s="258"/>
      <c r="L44" s="259"/>
    </row>
    <row r="45" spans="1:12" x14ac:dyDescent="0.2">
      <c r="A45" s="389">
        <v>9</v>
      </c>
      <c r="B45" s="422" t="s">
        <v>334</v>
      </c>
      <c r="C45" s="371" t="s">
        <v>267</v>
      </c>
      <c r="D45" s="391">
        <v>4</v>
      </c>
      <c r="E45" s="405">
        <v>29.9</v>
      </c>
      <c r="F45" s="406">
        <v>26.48</v>
      </c>
      <c r="G45" s="406">
        <v>25</v>
      </c>
      <c r="H45" s="406">
        <v>29</v>
      </c>
      <c r="I45" s="406">
        <v>40.61</v>
      </c>
      <c r="J45" s="406">
        <v>24.61</v>
      </c>
      <c r="K45" s="258"/>
      <c r="L45" s="259"/>
    </row>
    <row r="46" spans="1:12" x14ac:dyDescent="0.2">
      <c r="A46" s="389">
        <v>10</v>
      </c>
      <c r="B46" s="423" t="s">
        <v>335</v>
      </c>
      <c r="C46" s="371" t="s">
        <v>267</v>
      </c>
      <c r="D46" s="391">
        <v>8</v>
      </c>
      <c r="E46" s="405">
        <v>22.57</v>
      </c>
      <c r="F46" s="406">
        <v>29.99</v>
      </c>
      <c r="G46" s="406">
        <v>27.53</v>
      </c>
      <c r="H46" s="406">
        <v>39.9</v>
      </c>
      <c r="I46" s="406">
        <v>37.69</v>
      </c>
      <c r="J46" s="406">
        <v>34.68</v>
      </c>
      <c r="K46" s="258"/>
      <c r="L46" s="259"/>
    </row>
    <row r="47" spans="1:12" x14ac:dyDescent="0.2">
      <c r="A47" s="389">
        <v>11</v>
      </c>
      <c r="B47" s="422" t="s">
        <v>336</v>
      </c>
      <c r="C47" s="371" t="s">
        <v>267</v>
      </c>
      <c r="D47" s="391">
        <v>4</v>
      </c>
      <c r="E47" s="405">
        <v>72.989999999999995</v>
      </c>
      <c r="F47" s="406">
        <v>82</v>
      </c>
      <c r="G47" s="406">
        <v>73.31</v>
      </c>
      <c r="H47" s="406">
        <v>83.49</v>
      </c>
      <c r="I47" s="406">
        <v>74.25</v>
      </c>
      <c r="J47" s="406">
        <v>79.900000000000006</v>
      </c>
      <c r="K47" s="258"/>
      <c r="L47" s="259"/>
    </row>
    <row r="48" spans="1:12" ht="13.5" thickBot="1" x14ac:dyDescent="0.25">
      <c r="A48" s="648" t="s">
        <v>337</v>
      </c>
      <c r="B48" s="649"/>
      <c r="C48" s="649"/>
      <c r="D48" s="649"/>
      <c r="E48" s="649"/>
      <c r="F48" s="649"/>
      <c r="G48" s="649"/>
      <c r="H48" s="649"/>
      <c r="I48" s="649"/>
      <c r="J48" s="650"/>
      <c r="K48" s="670">
        <f>SUM(L37:L47)</f>
        <v>0</v>
      </c>
      <c r="L48" s="671"/>
    </row>
    <row r="49" spans="1:12" ht="13.5" thickBot="1" x14ac:dyDescent="0.25">
      <c r="A49" s="169"/>
      <c r="B49" s="169"/>
      <c r="C49" s="199"/>
      <c r="D49" s="200"/>
      <c r="E49" s="201"/>
      <c r="F49" s="201"/>
      <c r="G49" s="201"/>
      <c r="H49" s="201"/>
      <c r="I49" s="201"/>
      <c r="J49" s="201"/>
      <c r="K49" s="202"/>
      <c r="L49" s="202"/>
    </row>
    <row r="50" spans="1:12" ht="13.5" thickBot="1" x14ac:dyDescent="0.25">
      <c r="A50" s="648" t="s">
        <v>324</v>
      </c>
      <c r="B50" s="649"/>
      <c r="C50" s="649"/>
      <c r="D50" s="649"/>
      <c r="E50" s="649"/>
      <c r="F50" s="649"/>
      <c r="G50" s="649"/>
      <c r="H50" s="649"/>
      <c r="I50" s="649"/>
      <c r="J50" s="650"/>
      <c r="K50" s="672">
        <f>K48/'Limpeza - Item 1'!H174</f>
        <v>0</v>
      </c>
      <c r="L50" s="673"/>
    </row>
    <row r="51" spans="1:12" ht="13.5" thickBot="1" x14ac:dyDescent="0.25">
      <c r="A51" s="197"/>
      <c r="B51" s="197"/>
      <c r="C51" s="197"/>
      <c r="D51" s="197"/>
      <c r="E51" s="197"/>
      <c r="F51" s="197"/>
      <c r="G51" s="197"/>
      <c r="H51" s="197"/>
      <c r="I51" s="197"/>
      <c r="J51" s="197"/>
      <c r="K51" s="198"/>
      <c r="L51" s="198"/>
    </row>
    <row r="52" spans="1:12" ht="13.5" thickBot="1" x14ac:dyDescent="0.25">
      <c r="A52" s="674" t="s">
        <v>338</v>
      </c>
      <c r="B52" s="675"/>
      <c r="C52" s="675"/>
      <c r="D52" s="675"/>
      <c r="E52" s="675"/>
      <c r="F52" s="675"/>
      <c r="G52" s="675"/>
      <c r="H52" s="675"/>
      <c r="I52" s="675"/>
      <c r="J52" s="676"/>
      <c r="K52" s="677" t="s">
        <v>339</v>
      </c>
      <c r="L52" s="678"/>
    </row>
    <row r="53" spans="1:12" x14ac:dyDescent="0.2">
      <c r="A53" s="666" t="s">
        <v>340</v>
      </c>
      <c r="B53" s="667"/>
      <c r="C53" s="667"/>
      <c r="D53" s="667"/>
      <c r="E53" s="667"/>
      <c r="F53" s="667"/>
      <c r="G53" s="667"/>
      <c r="H53" s="667"/>
      <c r="I53" s="667"/>
      <c r="J53" s="667"/>
      <c r="K53" s="657">
        <f>K30</f>
        <v>0</v>
      </c>
      <c r="L53" s="658"/>
    </row>
    <row r="54" spans="1:12" ht="13.5" thickBot="1" x14ac:dyDescent="0.25">
      <c r="A54" s="664" t="s">
        <v>341</v>
      </c>
      <c r="B54" s="665"/>
      <c r="C54" s="665"/>
      <c r="D54" s="665"/>
      <c r="E54" s="665"/>
      <c r="F54" s="665"/>
      <c r="G54" s="665"/>
      <c r="H54" s="665"/>
      <c r="I54" s="665"/>
      <c r="J54" s="665"/>
      <c r="K54" s="668">
        <f>K50</f>
        <v>0</v>
      </c>
      <c r="L54" s="669"/>
    </row>
    <row r="55" spans="1:12" ht="13.5" thickBot="1" x14ac:dyDescent="0.25">
      <c r="A55" s="659" t="s">
        <v>342</v>
      </c>
      <c r="B55" s="660"/>
      <c r="C55" s="660"/>
      <c r="D55" s="660"/>
      <c r="E55" s="660"/>
      <c r="F55" s="660"/>
      <c r="G55" s="660"/>
      <c r="H55" s="660"/>
      <c r="I55" s="660"/>
      <c r="J55" s="661"/>
      <c r="K55" s="662">
        <f>SUM(K53:L54)</f>
        <v>0</v>
      </c>
      <c r="L55" s="663"/>
    </row>
    <row r="57" spans="1:12" ht="13.5" thickBot="1" x14ac:dyDescent="0.25"/>
    <row r="58" spans="1:12" ht="20.25" customHeight="1" x14ac:dyDescent="0.2">
      <c r="A58" s="561"/>
      <c r="B58" s="562"/>
      <c r="C58" s="567" t="s">
        <v>288</v>
      </c>
      <c r="D58" s="570"/>
      <c r="E58" s="571"/>
      <c r="F58" s="571"/>
      <c r="G58" s="571"/>
      <c r="H58" s="571"/>
      <c r="I58" s="571"/>
      <c r="J58" s="571"/>
      <c r="K58" s="571"/>
      <c r="L58" s="572"/>
    </row>
    <row r="59" spans="1:12" ht="28.5" customHeight="1" x14ac:dyDescent="0.2">
      <c r="A59" s="563"/>
      <c r="B59" s="564"/>
      <c r="C59" s="568"/>
      <c r="D59" s="573"/>
      <c r="E59" s="574"/>
      <c r="F59" s="574"/>
      <c r="G59" s="574"/>
      <c r="H59" s="574"/>
      <c r="I59" s="574"/>
      <c r="J59" s="574"/>
      <c r="K59" s="574"/>
      <c r="L59" s="575"/>
    </row>
    <row r="60" spans="1:12" ht="14.25" customHeight="1" x14ac:dyDescent="0.2">
      <c r="A60" s="563"/>
      <c r="B60" s="564"/>
      <c r="C60" s="568"/>
      <c r="D60" s="573"/>
      <c r="E60" s="574"/>
      <c r="F60" s="574"/>
      <c r="G60" s="574"/>
      <c r="H60" s="574"/>
      <c r="I60" s="574"/>
      <c r="J60" s="574"/>
      <c r="K60" s="574"/>
      <c r="L60" s="575"/>
    </row>
    <row r="61" spans="1:12" ht="13.5" thickBot="1" x14ac:dyDescent="0.25">
      <c r="A61" s="565"/>
      <c r="B61" s="566"/>
      <c r="C61" s="569"/>
      <c r="D61" s="576"/>
      <c r="E61" s="577"/>
      <c r="F61" s="577"/>
      <c r="G61" s="577"/>
      <c r="H61" s="577"/>
      <c r="I61" s="577"/>
      <c r="J61" s="577"/>
      <c r="K61" s="577"/>
      <c r="L61" s="578"/>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28:J28"/>
    <mergeCell ref="K28:L28"/>
    <mergeCell ref="A30:J30"/>
    <mergeCell ref="K30:L30"/>
    <mergeCell ref="A34:A36"/>
    <mergeCell ref="B34:B36"/>
    <mergeCell ref="C34:C36"/>
    <mergeCell ref="D34:D36"/>
    <mergeCell ref="E34:J34"/>
    <mergeCell ref="K34:L34"/>
    <mergeCell ref="K35:K36"/>
    <mergeCell ref="L35:L36"/>
    <mergeCell ref="K48:L48"/>
    <mergeCell ref="A50:J50"/>
    <mergeCell ref="K50:L50"/>
    <mergeCell ref="A52:J52"/>
    <mergeCell ref="K52:L52"/>
    <mergeCell ref="A48:J48"/>
    <mergeCell ref="K53:L53"/>
    <mergeCell ref="A55:J55"/>
    <mergeCell ref="K55:L55"/>
    <mergeCell ref="A58:B61"/>
    <mergeCell ref="C58:C61"/>
    <mergeCell ref="D58:L61"/>
    <mergeCell ref="A54:J54"/>
    <mergeCell ref="A53:J53"/>
    <mergeCell ref="K54:L5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Mód2.2</vt:lpstr>
      <vt:lpstr>Resumo</vt:lpstr>
      <vt:lpstr>Limpeza - Item 1</vt:lpstr>
      <vt:lpstr>Controle de pragas - Item 2</vt:lpstr>
      <vt:lpstr>Remanejamento- Item 3</vt:lpstr>
      <vt:lpstr>Jardineiro-Podador- Item 4</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Amelia Cristina Mota Nunes</cp:lastModifiedBy>
  <cp:revision/>
  <cp:lastPrinted>2025-12-17T18:59:15Z</cp:lastPrinted>
  <dcterms:created xsi:type="dcterms:W3CDTF">2010-12-08T17:56:29Z</dcterms:created>
  <dcterms:modified xsi:type="dcterms:W3CDTF">2025-12-29T23:14:53Z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